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_Prace\_Rozpocty\ZSSM\Zvýšení stability skalních masivů na trati Pňovany - Bezdružice\"/>
    </mc:Choice>
  </mc:AlternateContent>
  <bookViews>
    <workbookView xWindow="1170" yWindow="120" windowWidth="14940" windowHeight="9225"/>
  </bookViews>
  <sheets>
    <sheet name="Rekapitulace" sheetId="1" r:id="rId1"/>
    <sheet name="SO 101" sheetId="2" r:id="rId2"/>
    <sheet name="SO 102" sheetId="3" r:id="rId3"/>
    <sheet name="SO 103" sheetId="4" r:id="rId4"/>
    <sheet name="SO 104" sheetId="5" r:id="rId5"/>
    <sheet name="SO 105" sheetId="6" r:id="rId6"/>
    <sheet name="SO 98-98" sheetId="7" r:id="rId7"/>
  </sheets>
  <calcPr calcId="162913"/>
  <webPublishing codePage="0"/>
</workbook>
</file>

<file path=xl/calcChain.xml><?xml version="1.0" encoding="utf-8"?>
<calcChain xmlns="http://schemas.openxmlformats.org/spreadsheetml/2006/main">
  <c r="O23" i="7" l="1"/>
  <c r="M23" i="7"/>
  <c r="I23" i="7"/>
  <c r="O19" i="7"/>
  <c r="M19" i="7"/>
  <c r="I19" i="7"/>
  <c r="M18" i="7"/>
  <c r="L18" i="7"/>
  <c r="L8" i="7" s="1"/>
  <c r="T7" i="7" s="1"/>
  <c r="K18" i="7"/>
  <c r="J18" i="7"/>
  <c r="O14" i="7"/>
  <c r="M14" i="7"/>
  <c r="I14" i="7"/>
  <c r="M10" i="7"/>
  <c r="M9" i="7" s="1"/>
  <c r="M8" i="7" s="1"/>
  <c r="I10" i="7"/>
  <c r="L9" i="7"/>
  <c r="K9" i="7"/>
  <c r="J9" i="7"/>
  <c r="K8" i="7"/>
  <c r="C17" i="1" s="1"/>
  <c r="J8" i="7"/>
  <c r="O73" i="6"/>
  <c r="M73" i="6"/>
  <c r="M72" i="6" s="1"/>
  <c r="I73" i="6"/>
  <c r="L72" i="6"/>
  <c r="L8" i="6" s="1"/>
  <c r="T7" i="6" s="1"/>
  <c r="K72" i="6"/>
  <c r="J72" i="6"/>
  <c r="M68" i="6"/>
  <c r="O68" i="6" s="1"/>
  <c r="I68" i="6"/>
  <c r="O64" i="6"/>
  <c r="M64" i="6"/>
  <c r="I64" i="6"/>
  <c r="M60" i="6"/>
  <c r="O60" i="6" s="1"/>
  <c r="I60" i="6"/>
  <c r="M59" i="6"/>
  <c r="L59" i="6"/>
  <c r="K59" i="6"/>
  <c r="J59" i="6"/>
  <c r="O55" i="6"/>
  <c r="M55" i="6"/>
  <c r="I55" i="6"/>
  <c r="M51" i="6"/>
  <c r="O51" i="6" s="1"/>
  <c r="I51" i="6"/>
  <c r="O47" i="6"/>
  <c r="M47" i="6"/>
  <c r="I47" i="6"/>
  <c r="M43" i="6"/>
  <c r="O43" i="6" s="1"/>
  <c r="I43" i="6"/>
  <c r="O39" i="6"/>
  <c r="M39" i="6"/>
  <c r="I39" i="6"/>
  <c r="M35" i="6"/>
  <c r="M34" i="6" s="1"/>
  <c r="M8" i="6" s="1"/>
  <c r="I35" i="6"/>
  <c r="L34" i="6"/>
  <c r="K34" i="6"/>
  <c r="K8" i="6" s="1"/>
  <c r="J34" i="6"/>
  <c r="J8" i="6" s="1"/>
  <c r="O30" i="6"/>
  <c r="M30" i="6"/>
  <c r="I30" i="6"/>
  <c r="M26" i="6"/>
  <c r="O26" i="6" s="1"/>
  <c r="I26" i="6"/>
  <c r="O22" i="6"/>
  <c r="M22" i="6"/>
  <c r="I22" i="6"/>
  <c r="M18" i="6"/>
  <c r="O18" i="6" s="1"/>
  <c r="I18" i="6"/>
  <c r="O14" i="6"/>
  <c r="M14" i="6"/>
  <c r="I14" i="6"/>
  <c r="M10" i="6"/>
  <c r="O10" i="6" s="1"/>
  <c r="I10" i="6"/>
  <c r="M9" i="6"/>
  <c r="L9" i="6"/>
  <c r="K9" i="6"/>
  <c r="J9" i="6"/>
  <c r="O65" i="5"/>
  <c r="M65" i="5"/>
  <c r="I65" i="5"/>
  <c r="M64" i="5"/>
  <c r="L64" i="5"/>
  <c r="K64" i="5"/>
  <c r="J64" i="5"/>
  <c r="M60" i="5"/>
  <c r="O60" i="5" s="1"/>
  <c r="I60" i="5"/>
  <c r="M59" i="5"/>
  <c r="L59" i="5"/>
  <c r="K59" i="5"/>
  <c r="J59" i="5"/>
  <c r="O55" i="5"/>
  <c r="M55" i="5"/>
  <c r="I55" i="5"/>
  <c r="M51" i="5"/>
  <c r="O51" i="5" s="1"/>
  <c r="I51" i="5"/>
  <c r="O47" i="5"/>
  <c r="M47" i="5"/>
  <c r="I47" i="5"/>
  <c r="M43" i="5"/>
  <c r="O43" i="5" s="1"/>
  <c r="I43" i="5"/>
  <c r="O39" i="5"/>
  <c r="M39" i="5"/>
  <c r="I39" i="5"/>
  <c r="M35" i="5"/>
  <c r="M34" i="5" s="1"/>
  <c r="I35" i="5"/>
  <c r="L34" i="5"/>
  <c r="K34" i="5"/>
  <c r="K8" i="5" s="1"/>
  <c r="C14" i="1" s="1"/>
  <c r="J34" i="5"/>
  <c r="J8" i="5" s="1"/>
  <c r="O30" i="5"/>
  <c r="M30" i="5"/>
  <c r="I30" i="5"/>
  <c r="M26" i="5"/>
  <c r="O26" i="5" s="1"/>
  <c r="I26" i="5"/>
  <c r="O22" i="5"/>
  <c r="M22" i="5"/>
  <c r="I22" i="5"/>
  <c r="M18" i="5"/>
  <c r="O18" i="5" s="1"/>
  <c r="I18" i="5"/>
  <c r="O14" i="5"/>
  <c r="M14" i="5"/>
  <c r="I14" i="5"/>
  <c r="M10" i="5"/>
  <c r="O10" i="5" s="1"/>
  <c r="I10" i="5"/>
  <c r="M9" i="5"/>
  <c r="M8" i="5" s="1"/>
  <c r="L9" i="5"/>
  <c r="K9" i="5"/>
  <c r="J9" i="5"/>
  <c r="L8" i="5"/>
  <c r="T7" i="5"/>
  <c r="O94" i="4"/>
  <c r="M94" i="4"/>
  <c r="I94" i="4"/>
  <c r="M90" i="4"/>
  <c r="O90" i="4" s="1"/>
  <c r="I90" i="4"/>
  <c r="M89" i="4"/>
  <c r="L89" i="4"/>
  <c r="K89" i="4"/>
  <c r="J89" i="4"/>
  <c r="O85" i="4"/>
  <c r="M85" i="4"/>
  <c r="M84" i="4" s="1"/>
  <c r="I85" i="4"/>
  <c r="L84" i="4"/>
  <c r="L8" i="4" s="1"/>
  <c r="T7" i="4" s="1"/>
  <c r="K84" i="4"/>
  <c r="J84" i="4"/>
  <c r="M80" i="4"/>
  <c r="O80" i="4" s="1"/>
  <c r="I80" i="4"/>
  <c r="O76" i="4"/>
  <c r="M76" i="4"/>
  <c r="I76" i="4"/>
  <c r="L75" i="4"/>
  <c r="K75" i="4"/>
  <c r="J75" i="4"/>
  <c r="M71" i="4"/>
  <c r="O71" i="4" s="1"/>
  <c r="I71" i="4"/>
  <c r="O67" i="4"/>
  <c r="M67" i="4"/>
  <c r="I67" i="4"/>
  <c r="M63" i="4"/>
  <c r="O63" i="4" s="1"/>
  <c r="I63" i="4"/>
  <c r="O59" i="4"/>
  <c r="M59" i="4"/>
  <c r="I59" i="4"/>
  <c r="M55" i="4"/>
  <c r="O55" i="4" s="1"/>
  <c r="I55" i="4"/>
  <c r="O51" i="4"/>
  <c r="M51" i="4"/>
  <c r="I51" i="4"/>
  <c r="M47" i="4"/>
  <c r="O47" i="4" s="1"/>
  <c r="I47" i="4"/>
  <c r="O43" i="4"/>
  <c r="M43" i="4"/>
  <c r="I43" i="4"/>
  <c r="M39" i="4"/>
  <c r="O39" i="4" s="1"/>
  <c r="I39" i="4"/>
  <c r="M38" i="4"/>
  <c r="L38" i="4"/>
  <c r="K38" i="4"/>
  <c r="K8" i="4" s="1"/>
  <c r="J38" i="4"/>
  <c r="O34" i="4"/>
  <c r="M34" i="4"/>
  <c r="I34" i="4"/>
  <c r="M30" i="4"/>
  <c r="O30" i="4" s="1"/>
  <c r="I30" i="4"/>
  <c r="O26" i="4"/>
  <c r="M26" i="4"/>
  <c r="I26" i="4"/>
  <c r="M22" i="4"/>
  <c r="O22" i="4" s="1"/>
  <c r="I22" i="4"/>
  <c r="O18" i="4"/>
  <c r="M18" i="4"/>
  <c r="I18" i="4"/>
  <c r="M14" i="4"/>
  <c r="O14" i="4" s="1"/>
  <c r="I14" i="4"/>
  <c r="O10" i="4"/>
  <c r="M10" i="4"/>
  <c r="I10" i="4"/>
  <c r="L9" i="4"/>
  <c r="K9" i="4"/>
  <c r="J9" i="4"/>
  <c r="J8" i="4"/>
  <c r="M68" i="3"/>
  <c r="M67" i="3" s="1"/>
  <c r="I68" i="3"/>
  <c r="L67" i="3"/>
  <c r="K67" i="3"/>
  <c r="J67" i="3"/>
  <c r="O63" i="3"/>
  <c r="M63" i="3"/>
  <c r="I63" i="3"/>
  <c r="O59" i="3"/>
  <c r="M59" i="3"/>
  <c r="I59" i="3"/>
  <c r="O55" i="3"/>
  <c r="M55" i="3"/>
  <c r="I55" i="3"/>
  <c r="M51" i="3"/>
  <c r="O51" i="3" s="1"/>
  <c r="I51" i="3"/>
  <c r="O47" i="3"/>
  <c r="M47" i="3"/>
  <c r="I47" i="3"/>
  <c r="O43" i="3"/>
  <c r="M43" i="3"/>
  <c r="I43" i="3"/>
  <c r="O39" i="3"/>
  <c r="M39" i="3"/>
  <c r="M38" i="3" s="1"/>
  <c r="I39" i="3"/>
  <c r="L38" i="3"/>
  <c r="L8" i="3" s="1"/>
  <c r="T7" i="3" s="1"/>
  <c r="K38" i="3"/>
  <c r="K8" i="3" s="1"/>
  <c r="J38" i="3"/>
  <c r="J8" i="3" s="1"/>
  <c r="M34" i="3"/>
  <c r="O34" i="3" s="1"/>
  <c r="I34" i="3"/>
  <c r="O30" i="3"/>
  <c r="M30" i="3"/>
  <c r="I30" i="3"/>
  <c r="O26" i="3"/>
  <c r="M26" i="3"/>
  <c r="I26" i="3"/>
  <c r="O22" i="3"/>
  <c r="M22" i="3"/>
  <c r="I22" i="3"/>
  <c r="M18" i="3"/>
  <c r="M9" i="3" s="1"/>
  <c r="I18" i="3"/>
  <c r="O14" i="3"/>
  <c r="M14" i="3"/>
  <c r="I14" i="3"/>
  <c r="O10" i="3"/>
  <c r="M10" i="3"/>
  <c r="I10" i="3"/>
  <c r="L9" i="3"/>
  <c r="K9" i="3"/>
  <c r="J9" i="3"/>
  <c r="O68" i="2"/>
  <c r="M68" i="2"/>
  <c r="I68" i="2"/>
  <c r="M67" i="2"/>
  <c r="L67" i="2"/>
  <c r="K67" i="2"/>
  <c r="J67" i="2"/>
  <c r="O63" i="2"/>
  <c r="M63" i="2"/>
  <c r="I63" i="2"/>
  <c r="O59" i="2"/>
  <c r="M59" i="2"/>
  <c r="I59" i="2"/>
  <c r="M55" i="2"/>
  <c r="O55" i="2" s="1"/>
  <c r="I55" i="2"/>
  <c r="O51" i="2"/>
  <c r="M51" i="2"/>
  <c r="I51" i="2"/>
  <c r="O47" i="2"/>
  <c r="M47" i="2"/>
  <c r="I47" i="2"/>
  <c r="O43" i="2"/>
  <c r="M43" i="2"/>
  <c r="I43" i="2"/>
  <c r="M39" i="2"/>
  <c r="M38" i="2" s="1"/>
  <c r="I39" i="2"/>
  <c r="L38" i="2"/>
  <c r="K38" i="2"/>
  <c r="K8" i="2" s="1"/>
  <c r="J38" i="2"/>
  <c r="J8" i="2" s="1"/>
  <c r="O34" i="2"/>
  <c r="M34" i="2"/>
  <c r="I34" i="2"/>
  <c r="O30" i="2"/>
  <c r="M30" i="2"/>
  <c r="I30" i="2"/>
  <c r="O26" i="2"/>
  <c r="M26" i="2"/>
  <c r="I26" i="2"/>
  <c r="M22" i="2"/>
  <c r="O22" i="2" s="1"/>
  <c r="I22" i="2"/>
  <c r="O18" i="2"/>
  <c r="M18" i="2"/>
  <c r="I18" i="2"/>
  <c r="O14" i="2"/>
  <c r="M14" i="2"/>
  <c r="I14" i="2"/>
  <c r="O10" i="2"/>
  <c r="M10" i="2"/>
  <c r="M9" i="2" s="1"/>
  <c r="I10" i="2"/>
  <c r="L9" i="2"/>
  <c r="L8" i="2" s="1"/>
  <c r="T7" i="2" s="1"/>
  <c r="K9" i="2"/>
  <c r="J9" i="2"/>
  <c r="M8" i="2" l="1"/>
  <c r="C11" i="1"/>
  <c r="D17" i="1"/>
  <c r="E17" i="1" s="1"/>
  <c r="E16" i="1" s="1"/>
  <c r="C16" i="1"/>
  <c r="C15" i="1"/>
  <c r="C12" i="1"/>
  <c r="D14" i="1"/>
  <c r="E14" i="1" s="1"/>
  <c r="M8" i="3"/>
  <c r="M9" i="4"/>
  <c r="M8" i="4" s="1"/>
  <c r="C13" i="1" s="1"/>
  <c r="M75" i="4"/>
  <c r="O39" i="2"/>
  <c r="O18" i="3"/>
  <c r="O68" i="3"/>
  <c r="O35" i="5"/>
  <c r="O35" i="6"/>
  <c r="O10" i="7"/>
  <c r="D13" i="1" l="1"/>
  <c r="E13" i="1"/>
  <c r="M3" i="7"/>
  <c r="D16" i="1"/>
  <c r="D12" i="1"/>
  <c r="E12" i="1"/>
  <c r="D15" i="1"/>
  <c r="E15" i="1"/>
  <c r="D11" i="1"/>
  <c r="E11" i="1"/>
  <c r="C10" i="1"/>
  <c r="M3" i="4" l="1"/>
  <c r="C6" i="1"/>
  <c r="M3" i="2"/>
  <c r="D10" i="1"/>
  <c r="M3" i="6"/>
  <c r="M3" i="5"/>
  <c r="M3" i="3"/>
  <c r="E10" i="1"/>
  <c r="C7" i="1" s="1"/>
</calcChain>
</file>

<file path=xl/sharedStrings.xml><?xml version="1.0" encoding="utf-8"?>
<sst xmlns="http://schemas.openxmlformats.org/spreadsheetml/2006/main" count="1528" uniqueCount="245">
  <si>
    <t xml:space="preserve">             Aspe</t>
  </si>
  <si>
    <t>Soupis objektů s DPH</t>
  </si>
  <si>
    <t>S631600206</t>
  </si>
  <si>
    <t>Zvýšení stability skalních masivů na trati Pňovany – Bezdružice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</si>
  <si>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</si>
  <si>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</si>
  <si>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</si>
  <si>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</si>
  <si>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</si>
  <si>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</si>
  <si>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</si>
  <si>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</si>
  <si>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</si>
  <si>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E.1.1.2</t>
  </si>
  <si>
    <t>Železniční spodek</t>
  </si>
  <si>
    <t xml:space="preserve">           Aspe</t>
  </si>
  <si>
    <t xml:space="preserve">  SO 101</t>
  </si>
  <si>
    <t xml:space="preserve">  Sanace skalních masivů v km 2,70 - 2,90 vpravo, vlevo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</si>
  <si>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</si>
  <si>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</si>
  <si>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</si>
  <si>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</si>
  <si>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</si>
  <si>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</si>
  <si>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</si>
  <si>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</si>
  <si>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</si>
  <si>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</si>
  <si>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</si>
  <si>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</si>
  <si>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</si>
  <si>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</si>
  <si>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</si>
  <si>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</si>
  <si>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</si>
  <si>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</si>
  <si>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</si>
  <si>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</si>
  <si>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</si>
  <si>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</si>
  <si>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</si>
  <si>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</si>
  <si>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</si>
  <si>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</si>
  <si>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</si>
  <si>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</si>
  <si>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SO 101</t>
  </si>
  <si>
    <t>Sanace skalních masivů v km 2,70 - 2,90 vpravo, vlevo</t>
  </si>
  <si>
    <t>SD</t>
  </si>
  <si>
    <t>0</t>
  </si>
  <si>
    <t>Všeobecné konstrukce a práce</t>
  </si>
  <si>
    <t>P</t>
  </si>
  <si>
    <t>1</t>
  </si>
  <si>
    <t>015112</t>
  </si>
  <si>
    <t/>
  </si>
  <si>
    <t>POPLATKY ZA LIKVIDACI ODPADŮ NEKONTAMINOVANÝCH - 17 05 04 VYTĚŽENÉ ZEMINY A HORNINY - II. TŘÍDA TĚŽITELNOSTI</t>
  </si>
  <si>
    <t>T</t>
  </si>
  <si>
    <t>2018.1_OTSKP</t>
  </si>
  <si>
    <t>PP</t>
  </si>
  <si>
    <t>VV</t>
  </si>
  <si>
    <t>očištění skal: 335,0*1,8=603.000 [A]t 
vyčištění trhlin a dutin: 10,0*1,8=18.000 [B]t 
hornin. bloky: 90,0*1,8=162.000 [C]t 
Celkem: A+B+C=783.000 [D]t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</si>
  <si>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</si>
  <si>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</si>
  <si>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015160</t>
  </si>
  <si>
    <t>POPLATKY ZA LIKVIDACI ODPADŮ NEKONTAMINOVANÝCH - 02 01 03 SMÝCENÉ STROMY A KEŘE</t>
  </si>
  <si>
    <t>1550/100*0,225=3.488 [A]t</t>
  </si>
  <si>
    <t>015330</t>
  </si>
  <si>
    <t>POPLATKY ZA LIKVIDACI ODPADŮ NEKONTAMINOVANÝCH - 17 05 04 KAMENNÁ SUŤ</t>
  </si>
  <si>
    <t>čištění příkopů: 600,0*0,5*1,5=450.000 [A]t</t>
  </si>
  <si>
    <t>4</t>
  </si>
  <si>
    <t>015340</t>
  </si>
  <si>
    <t>POPLATKY ZA LIKVIDACI ODPADŮ NEKONTAMINOVANÝCH - 02 01 03 PAŘEZY</t>
  </si>
  <si>
    <t>40*0,1=4.000 [A]t</t>
  </si>
  <si>
    <t>5</t>
  </si>
  <si>
    <t>02944</t>
  </si>
  <si>
    <t>OSTAT POŽADAVKY - DOKUMENTACE SKUTEČ PROVEDENÍ V DIGIT FORMĚ</t>
  </si>
  <si>
    <t>KPL</t>
  </si>
  <si>
    <t>zahrnuje veškeré náklady spojené s objednatelem požadovanými pracemi</t>
  </si>
  <si>
    <t>6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</si>
  <si>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</si>
  <si>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</si>
  <si>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</si>
  <si>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</si>
  <si>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029611</t>
  </si>
  <si>
    <t>OSTATNÍ POŽADAVKY - ODBORNÝ DOZOR</t>
  </si>
  <si>
    <t>HOD</t>
  </si>
  <si>
    <t>geotechnický dozor</t>
  </si>
  <si>
    <t>zahrnuje veškeré náklady spojené s objednatelem požadovaným dozorem</t>
  </si>
  <si>
    <t>Zemní práce</t>
  </si>
  <si>
    <t>8</t>
  </si>
  <si>
    <t>112017R</t>
  </si>
  <si>
    <t>ODSTRANĚNÍ PAŘEZŮ D KMENE DO 0,5M HOROLEZECKY, ODVOZ DO 16KM</t>
  </si>
  <si>
    <t>KUS</t>
  </si>
  <si>
    <t>Odstranění pařezů se měří v [ks] vytrhaných nebo vykopaných pařezů a zahrnuje zejména:  
- vytrhání nebo vykopání pařezů horolezeckou technikou  
- veškeré zemní práce spojené s odstraněním pařezů  
- dopravu a uložení pařezů, případně další práce s nimi dle pokynů zadávací dokumentace</t>
  </si>
  <si>
    <t>9</t>
  </si>
  <si>
    <t>12932</t>
  </si>
  <si>
    <t>ČIŠTĚNÍ PŘÍKOPŮ OD NÁNOSU DO 0,5M3/M</t>
  </si>
  <si>
    <t>M</t>
  </si>
  <si>
    <t>příkop v návaznosti na drážní těleso</t>
  </si>
  <si>
    <t>Součástí položky je vodorovná a svislá doprava, přemístění, přeložení, manipulace s materiálem a uložení na skládku.   Nezahrnuje poplatek za skládku, který se vykazuje v položce 0141** (s výjimkou malého množství materiálu, kde je možné poplatek zahrnout do jednotkové ceny položky – tento fakt musí být uveden v doplňujícím textu k položce)</t>
  </si>
  <si>
    <t>10</t>
  </si>
  <si>
    <t>155112R</t>
  </si>
  <si>
    <t>Odstranění vegetace skalní plochy horolezecky vč. stažení k zemi s odvozem 16 km</t>
  </si>
  <si>
    <t>M2</t>
  </si>
  <si>
    <t>[bez vazby na CS]</t>
  </si>
  <si>
    <t>vč. dopravy vlakem do 3 km</t>
  </si>
  <si>
    <t>Odstranění vegatace se měří v [m2] plochy, na které se vegetace odstraňuje a zahrnuje zejména:  - poražení stromů průměru do 10 cm a odstranění keřů  - spálení na hromadách nebo štěpkování  - dopravu a uložení, případné další práce s nimi dle pokynů zadávací dokumentace. V ceně je obsažena doprava vlakem na meziskládku a doprava autem na trvalou skládku odpadu. V ceně není zahrnut poplatek za skládku.</t>
  </si>
  <si>
    <t>11</t>
  </si>
  <si>
    <t>155122R</t>
  </si>
  <si>
    <t>Očištění skalní plochy ruční nástroje (motyky, páčidla) horolezecky s odvozem do 16 km</t>
  </si>
  <si>
    <t>M3</t>
  </si>
  <si>
    <t>vč. dopravy vlakem do 3 km  
očištění skal od horninových úlomků</t>
  </si>
  <si>
    <t>1. Množství měrných jednotek se určuje v m3 materiálu odstraněného ze skalní stěny.  2. V cenách jsou započteny náklady na dopravu po železnici na meziskládku a přeložení materiálu na auta s dopravou na trvalou skládku odpadu. 3. V ceně není zahrnut poplatek za skládku.</t>
  </si>
  <si>
    <t>12</t>
  </si>
  <si>
    <t>155231R</t>
  </si>
  <si>
    <t>Vyčištění trhlin a dutin ve skalní stěně horolecky s odvozem do 16 km</t>
  </si>
  <si>
    <t>1. V cenách jsou započteny i náklady na vyčištění trhlin stlačeným vzduchem.  2. V cenách jsou započteny náklady na dopravu po železnici na meziskládku a přeložení materiálu na auta s dopravou na trvalou skládku odpadu. 3. V ceně není zahrnut poplatek za skládku. 4. Množství měrných jednotek se určuje v m3 objemu vyčištěné dutiny.</t>
  </si>
  <si>
    <t>13</t>
  </si>
  <si>
    <t>155313R</t>
  </si>
  <si>
    <t>Odtěžení nestabilních hornin ze skalních stěn horolezecky hydraulickými klíny s odvozem do 16 km</t>
  </si>
  <si>
    <t>s dopravou vlakem do 3 km</t>
  </si>
  <si>
    <t>1. V ceně  jsou započteny i náklady na provedení vrtů. 2. V cenách jsou započteny náklady na dopravu po železnici na meziskládku a přeložení materiálu na auta s dopravou na trvalou skládku odpadu. 3. V ceně není zahrnut poplatek za skládku.</t>
  </si>
  <si>
    <t>14</t>
  </si>
  <si>
    <t>155533R</t>
  </si>
  <si>
    <t>Sanace dutin skalních stěn beztlakovým zalitím prováděná horolezecky</t>
  </si>
  <si>
    <t>zaplnění spar a puklin cementovou maltou VM K 100</t>
  </si>
  <si>
    <t>Ostatní konstrukce a práce, bourání</t>
  </si>
  <si>
    <t>15</t>
  </si>
  <si>
    <t>94490</t>
  </si>
  <si>
    <t>OCHRANNÁ KONSTRUKCE</t>
  </si>
  <si>
    <t>dočasné ochranné sítě pro zajištění bezpečnosti horolezců a provozu na pozemních komunikacích a železnici</t>
  </si>
  <si>
    <t>Položka zahrnuje dovoz, montáž, údržbu, opotřebení (nájemné), demontáž, konzervaci, odvoz.</t>
  </si>
  <si>
    <t xml:space="preserve">  SO 102</t>
  </si>
  <si>
    <t xml:space="preserve">  Sanace skalních masivů v km 11,80 - 11,90 vpravo, vlevo</t>
  </si>
  <si>
    <t>SO 102</t>
  </si>
  <si>
    <t>Sanace skalních masivů v km 11,80 - 11,90 vpravo, vlevo</t>
  </si>
  <si>
    <t>očištění skal: 141,5*1,8=254.700 [A]t 
vyčištění trhlin a dutin: 10,0*1,8=18.000 [B]t 
hornin. bloky: 90,0*1,8=162.000 [C]t 
Celkem: A+B+C=434.700 [D]t</t>
  </si>
  <si>
    <t>300/100*0,225=0.675 [A]t</t>
  </si>
  <si>
    <t>POPLATKY ZA LIKVIDACŮ ODPADŮ NEKONTAMINOVANÝCH - 17 05 04 KAMENNÁ SUŤ</t>
  </si>
  <si>
    <t>čištění příkopů: 330,0*0,5*1,5=247.500 [A] t</t>
  </si>
  <si>
    <t>8*0,1=0.800 [A]t</t>
  </si>
  <si>
    <t>112017</t>
  </si>
  <si>
    <t>KÁCENÍ STROMŮ D KMENE DO 0,5M S ODSTRANĚNÍM PAŘEZŮ, ODVOZ DO 16KM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</si>
  <si>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</si>
  <si>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- vodorovná a svislá doprava, přemístění, přeložení, manipulace s výkopkem a uložení na skládku (bez poplatku)</t>
  </si>
  <si>
    <t xml:space="preserve">  SO 103</t>
  </si>
  <si>
    <t xml:space="preserve">  Sanace skalních masivů v km 12,30 - 12,40 vpravo</t>
  </si>
  <si>
    <t>SO 103</t>
  </si>
  <si>
    <t>Sanace skalních masivů v km 12,30 - 12,40 vpravo</t>
  </si>
  <si>
    <t>očištění skal: 89,0*1,8=160.200 [A]t 
vyčištění trhlin a dutin: 10,0*1,8=18.000 [B]t 
hornin. bloky: 144,0*1,8=259.200 [C]t 
výkop gabion. zeď: 30,0*1,8=54.000 [D]t 
kamen. zeď: 19,0*1,8=34.200 [E]t 
Celkem: A+B+C+D+E=525.600 [F]t</t>
  </si>
  <si>
    <t>čištění příkopů: 175,0*0,5*1,5=131.250 [A] t</t>
  </si>
  <si>
    <t>5*0,2=1.000 [A]t</t>
  </si>
  <si>
    <t>Kácení stromů se měří v [ks] poražených stromů (průměr stromů se měří v místě řezu)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</si>
  <si>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123837</t>
  </si>
  <si>
    <t>ODKOP PRO SPOD STAVBU SILNIC A ŽELEZNIC TŘ. II, ODVOZ DO 16KM</t>
  </si>
  <si>
    <t>2018_OTSKP</t>
  </si>
  <si>
    <t>výkop pro gabionovou zeď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</si>
  <si>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</si>
  <si>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</si>
  <si>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17481</t>
  </si>
  <si>
    <t>ZÁSYP JAM A RÝH Z NAKUPOVANÝCH MATERIÁLŮ</t>
  </si>
  <si>
    <t>zásyp rubu gabionů štěrkodrtí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</si>
  <si>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</si>
  <si>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Zakládání</t>
  </si>
  <si>
    <t>17</t>
  </si>
  <si>
    <t>27152</t>
  </si>
  <si>
    <t>POLŠTÁŘE POD ZÁKLADY Z KAMENIVA DRCENÉHO</t>
  </si>
  <si>
    <t>štěrkopískový polštář do základu gabionu</t>
  </si>
  <si>
    <t>položka zahrnuje dodávku předepsaného kameniva, mimostaveništní a vnitrostaveništní dopravu a jeho uložení  
není-li v zadávací dokumentaci uvedeno jinak, jedná se o nakupovaný materiál</t>
  </si>
  <si>
    <t>18</t>
  </si>
  <si>
    <t>289971</t>
  </si>
  <si>
    <t>OPLÁŠTĚNÍ (ZPEVNĚNÍ) Z GEOTEXTILIE</t>
  </si>
  <si>
    <t>filtrační geotextilie do rubu gabionů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</si>
  <si>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</si>
  <si>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a kompletní konstrukce</t>
  </si>
  <si>
    <t>19</t>
  </si>
  <si>
    <t>3272A1</t>
  </si>
  <si>
    <t>ZDI OPĚR, ZÁRUB, NÁBŘEŽ Z GABIONŮ RUČNĚ ROVNANÝCH, DRÁT O2,2MM, POVRCHOVÁ ÚPRAVA Zn + Al</t>
  </si>
  <si>
    <t>15,0*3,0*1,0=45.000 [A]m3</t>
  </si>
  <si>
    <t>- položka zahrnuje dodávku a osazení drátěných košů s výplní lomovým kamenem.  
- gabionové matrace se vykazují v pol.č.2722**.</t>
  </si>
  <si>
    <t>20</t>
  </si>
  <si>
    <t>21</t>
  </si>
  <si>
    <t>966127</t>
  </si>
  <si>
    <t>BOURÁNÍ KONSTRUKCÍ Z KAMENE NA SUCHO S ODVOZEM DO 16KM</t>
  </si>
  <si>
    <t>kamenná zeď na sucho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</si>
  <si>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</si>
  <si>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 xml:space="preserve">  SO 104</t>
  </si>
  <si>
    <t xml:space="preserve">  Sanace skalních masivů v km 15,80 - 15,90 vpravo, vlevo</t>
  </si>
  <si>
    <t>SO 104</t>
  </si>
  <si>
    <t>Sanace skalních masivů v km 15,80 - 15,90 vpravo, vlevo</t>
  </si>
  <si>
    <t>očištění skal: 84,0*1,8=151.200 [A]t 
vyčištění trhlin a dutin: 10,0*1,8=18.000 [B]t 
hornin. bloky: 24,0*1,8=43.200 [C]t 
Celkem: A+B+C=212.400 [D]t</t>
  </si>
  <si>
    <t>čištění příkopů: 210,0*0,5*1,5=157.500 [A] t</t>
  </si>
  <si>
    <t>155113R</t>
  </si>
  <si>
    <t>Odstranění vegetace skalní plochy horolezecky vč. stažení k zemi s odvozem 20 km</t>
  </si>
  <si>
    <t>vč. dopravy vlakem do 2 km</t>
  </si>
  <si>
    <t>155123R</t>
  </si>
  <si>
    <t>Očištění skalní plochy ruční nástroje (motyky, páčidla) horolezecky s odvozem do 20 km</t>
  </si>
  <si>
    <t>155232R</t>
  </si>
  <si>
    <t>Vyčištění trhlin a dutin ve skalní stěně horolecky s odvozem do 20 km</t>
  </si>
  <si>
    <t>155314R</t>
  </si>
  <si>
    <t>Odtěžení nestabilních hornin ze skalních stěn horolezecky hydraulickými klíny s odvozem do 20 km</t>
  </si>
  <si>
    <t>s dopravou vlakem do 2 km</t>
  </si>
  <si>
    <t>289941</t>
  </si>
  <si>
    <t>ZPEVNĚNÍ SKALNÍCH PLOCH Z OCELOVÝCH SÍTÍ HOROLEZECKÝM ZPŮSOBEM</t>
  </si>
  <si>
    <t>Položka zahrnuje:  - dodávku předepsaných sítí  - úpravu, očištění a ochranu podkladu  - ukotvení sítě na skalní stěně horolezci  - vrty pro kotvy  - dodání a osazení kotev předepsané délky v předepsaném rastru  - nutné přesahy  - mimostaveništní a vnitrostaveništní dopravu</t>
  </si>
  <si>
    <t xml:space="preserve">  SO 105</t>
  </si>
  <si>
    <t xml:space="preserve">  Sanace skalních masivů v km 16,60 - 16,75 vpravo, vlevo</t>
  </si>
  <si>
    <t>SO 105</t>
  </si>
  <si>
    <t>Sanace skalních masivů v km 16,60 - 16,75 vpravo, vlevo</t>
  </si>
  <si>
    <t>očištění skal: 308,0*1,8=554.400 [A]t 
vyčištění trhlin a dutin: 20,0*1,8=36.000 [B]t 
hornin. bloky: 64,0*1,8=115.200 [C]t 
Celkem: A+B+C=705.600 [D]t</t>
  </si>
  <si>
    <t>1650/100*0,225=3.713 [A]t</t>
  </si>
  <si>
    <t>čištění příkopů: 350,0*0,5*1,5=262.500 [A] t</t>
  </si>
  <si>
    <t>261316</t>
  </si>
  <si>
    <t>VRTY PRO KOTV, INJEKT, MIKROPIL NA POVRCHU TŘ III D DO 80MM</t>
  </si>
  <si>
    <t>2*5,0=10.000 [A]m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</si>
  <si>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</si>
  <si>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286432R</t>
  </si>
  <si>
    <t>KOTVY LEPENÉ DÉLKY DO 5M ÚNOS DO 100KN</t>
  </si>
  <si>
    <t>kotvy CKT průměr 25 mm délky 5 m  
vlepení kotev na bázi polyesteru</t>
  </si>
  <si>
    <t>Zahrnuje kompletní dodávku kotvy délky od 4,01m do 5,00m a únosnosti do 100kN včetně příslušenství (podložky, matice, víčka  a pod.), podle požadavků a popisu uvedených v dokumentci pro zadání stavby;  
- součástí je kompletní osazení kotvy, které zahrnuje všechny operace podle technologického předpisu výrobce nutné pro řádné osazení a aktivaci včetně všech pomocných mechanizmů, přípravků a hmot (např. lepící hmoty a pod.) ;  
- vrty pro kotvy nejsou součástí této položky uvedou se v položce 261 - vrty pro kotvení a injektáž na povrchu.</t>
  </si>
  <si>
    <t>OST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</si>
  <si>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</si>
  <si>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</si>
  <si>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</si>
  <si>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</si>
  <si>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</si>
  <si>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</si>
  <si>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</si>
  <si>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</si>
  <si>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</si>
  <si>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</si>
  <si>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</si>
  <si>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</si>
  <si>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</si>
  <si>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</si>
  <si>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</si>
  <si>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</si>
  <si>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VSEOB003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</si>
  <si>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</si>
  <si>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</si>
  <si>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</si>
  <si>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VSEOB004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</si>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</sst>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  <family val="2"/>
      <charset val="238"/>
    </font>
    <font>
      <b/>
      <sz val="16"/>
      <color rgb="FFFFFFFF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30" sqref="B30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0+C10+C16</f>
        <v>0</v>
      </c>
    </row>
    <row r="7" spans="1:5" ht="12.75" customHeight="1" x14ac:dyDescent="0.2">
      <c r="B7" s="11" t="s">
        <v>7</v>
      </c>
      <c r="C7" s="13">
        <f>0+E10+E16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0+C11+C12+C13+C14+C15</f>
        <v>0</v>
      </c>
      <c r="D10" s="15">
        <f t="shared" ref="D10:D17" si="0">C10*0.21</f>
        <v>0</v>
      </c>
      <c r="E10" s="15">
        <f>0+E11+E12+E13+E14+E15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'SO 101'!K8+'SO 101'!M8</f>
        <v>0</v>
      </c>
      <c r="D11" s="15">
        <f t="shared" si="0"/>
        <v>0</v>
      </c>
      <c r="E11" s="15">
        <f>C11+D11</f>
        <v>0</v>
      </c>
    </row>
    <row r="12" spans="1:5" ht="12.75" customHeight="1" x14ac:dyDescent="0.2">
      <c r="A12" s="14" t="s">
        <v>132</v>
      </c>
      <c r="B12" s="14" t="s">
        <v>133</v>
      </c>
      <c r="C12" s="15">
        <f>'SO 102'!K8+'SO 102'!M8</f>
        <v>0</v>
      </c>
      <c r="D12" s="15">
        <f t="shared" si="0"/>
        <v>0</v>
      </c>
      <c r="E12" s="15">
        <f>C12+D12</f>
        <v>0</v>
      </c>
    </row>
    <row r="13" spans="1:5" ht="12.75" customHeight="1" x14ac:dyDescent="0.2">
      <c r="A13" s="14" t="s">
        <v>145</v>
      </c>
      <c r="B13" s="14" t="s">
        <v>146</v>
      </c>
      <c r="C13" s="15">
        <f>'SO 103'!K8+'SO 103'!M8</f>
        <v>0</v>
      </c>
      <c r="D13" s="15">
        <f t="shared" si="0"/>
        <v>0</v>
      </c>
      <c r="E13" s="15">
        <f>C13+D13</f>
        <v>0</v>
      </c>
    </row>
    <row r="14" spans="1:5" ht="12.75" customHeight="1" x14ac:dyDescent="0.2">
      <c r="A14" s="14" t="s">
        <v>186</v>
      </c>
      <c r="B14" s="14" t="s">
        <v>187</v>
      </c>
      <c r="C14" s="15">
        <f>'SO 104'!K8+'SO 104'!M8</f>
        <v>0</v>
      </c>
      <c r="D14" s="15">
        <f t="shared" si="0"/>
        <v>0</v>
      </c>
      <c r="E14" s="15">
        <f>C14+D14</f>
        <v>0</v>
      </c>
    </row>
    <row r="15" spans="1:5" ht="12.75" customHeight="1" x14ac:dyDescent="0.2">
      <c r="A15" s="14" t="s">
        <v>205</v>
      </c>
      <c r="B15" s="14" t="s">
        <v>206</v>
      </c>
      <c r="C15" s="15">
        <f>'SO 105'!K8+'SO 105'!M8</f>
        <v>0</v>
      </c>
      <c r="D15" s="15">
        <f t="shared" si="0"/>
        <v>0</v>
      </c>
      <c r="E15" s="15">
        <f>C15+D15</f>
        <v>0</v>
      </c>
    </row>
    <row r="16" spans="1:5" ht="12.75" customHeight="1" x14ac:dyDescent="0.2">
      <c r="A16" s="14" t="s">
        <v>220</v>
      </c>
      <c r="B16" s="14" t="s">
        <v>221</v>
      </c>
      <c r="C16" s="15">
        <f>0+C17</f>
        <v>0</v>
      </c>
      <c r="D16" s="15">
        <f t="shared" si="0"/>
        <v>0</v>
      </c>
      <c r="E16" s="15">
        <f>0+E17</f>
        <v>0</v>
      </c>
    </row>
    <row r="17" spans="1:5" ht="12.75" customHeight="1" x14ac:dyDescent="0.2">
      <c r="A17" s="14" t="s">
        <v>222</v>
      </c>
      <c r="B17" s="14" t="s">
        <v>223</v>
      </c>
      <c r="C17" s="15">
        <f>'SO 98-98'!K8+'SO 98-98'!M8</f>
        <v>0</v>
      </c>
      <c r="D17" s="15">
        <f t="shared" si="0"/>
        <v>0</v>
      </c>
      <c r="E17" s="15">
        <f>C17+D17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opLeftCell="B1" workbookViewId="0">
      <pane ySplit="7" topLeftCell="A8" activePane="bottomLeft" state="frozen"/>
      <selection pane="bottomLeft" activeCell="G17" sqref="G1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COUNTIFS(L8:L68,"=0",A8:A68,"P")+COUNTIFS(L8:L68,"",A8:A68,"P")+SUM(Q8:Q68)</f>
        <v>15</v>
      </c>
    </row>
    <row r="8" spans="1:20" ht="12.75" customHeight="1" x14ac:dyDescent="0.2">
      <c r="A8" t="s">
        <v>45</v>
      </c>
      <c r="C8" s="24" t="s">
        <v>46</v>
      </c>
      <c r="E8" s="26" t="s">
        <v>47</v>
      </c>
      <c r="J8" s="25">
        <f>0+J9+J38+J67</f>
        <v>0</v>
      </c>
      <c r="K8" s="25">
        <f>0+K9+K38+K67</f>
        <v>0</v>
      </c>
      <c r="L8" s="25">
        <f>0+L9+L38+L67</f>
        <v>0</v>
      </c>
      <c r="M8" s="25">
        <f>0+M9+M38+M67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0+L10+L14+L18+L22+L26+L30+L34</f>
        <v>0</v>
      </c>
      <c r="M9" s="27">
        <f>0+M10+M14+M18+M22+M26+M30+M34</f>
        <v>0</v>
      </c>
    </row>
    <row r="10" spans="1:20" ht="12.75" customHeight="1" x14ac:dyDescent="0.2">
      <c r="A10" t="s">
        <v>51</v>
      </c>
      <c r="B10" s="10" t="s">
        <v>52</v>
      </c>
      <c r="C10" s="10" t="s">
        <v>53</v>
      </c>
      <c r="D10" t="s">
        <v>54</v>
      </c>
      <c r="E10" s="29" t="s">
        <v>55</v>
      </c>
      <c r="F10" s="30" t="s">
        <v>56</v>
      </c>
      <c r="G10" s="31">
        <v>783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51" customHeight="1" x14ac:dyDescent="0.2">
      <c r="A12" s="33" t="s">
        <v>59</v>
      </c>
      <c r="E12" s="35" t="s">
        <v>60</v>
      </c>
    </row>
    <row r="13" spans="1:20" ht="76.5" customHeight="1" x14ac:dyDescent="0.2">
      <c r="A13" t="s">
        <v>61</v>
      </c>
      <c r="E13" s="34" t="s">
        <v>62</v>
      </c>
    </row>
    <row r="14" spans="1:20" ht="12.75" customHeight="1" x14ac:dyDescent="0.2">
      <c r="A14" t="s">
        <v>51</v>
      </c>
      <c r="B14" s="10" t="s">
        <v>27</v>
      </c>
      <c r="C14" s="10" t="s">
        <v>63</v>
      </c>
      <c r="D14" t="s">
        <v>54</v>
      </c>
      <c r="E14" s="29" t="s">
        <v>64</v>
      </c>
      <c r="F14" s="30" t="s">
        <v>56</v>
      </c>
      <c r="G14" s="31">
        <v>3.488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65</v>
      </c>
    </row>
    <row r="17" spans="1:16" ht="76.5" customHeight="1" x14ac:dyDescent="0.2">
      <c r="A17" t="s">
        <v>61</v>
      </c>
      <c r="E17" s="34" t="s">
        <v>62</v>
      </c>
    </row>
    <row r="18" spans="1:16" ht="12.75" customHeight="1" x14ac:dyDescent="0.2">
      <c r="A18" t="s">
        <v>51</v>
      </c>
      <c r="B18" s="10" t="s">
        <v>26</v>
      </c>
      <c r="C18" s="10" t="s">
        <v>66</v>
      </c>
      <c r="D18" t="s">
        <v>54</v>
      </c>
      <c r="E18" s="29" t="s">
        <v>67</v>
      </c>
      <c r="F18" s="30" t="s">
        <v>56</v>
      </c>
      <c r="G18" s="31">
        <v>450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(M18*21)/100</f>
        <v>0</v>
      </c>
      <c r="P18" t="s">
        <v>27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68</v>
      </c>
    </row>
    <row r="21" spans="1:16" ht="76.5" customHeight="1" x14ac:dyDescent="0.2">
      <c r="A21" t="s">
        <v>61</v>
      </c>
      <c r="E21" s="34" t="s">
        <v>62</v>
      </c>
    </row>
    <row r="22" spans="1:16" ht="12.75" customHeight="1" x14ac:dyDescent="0.2">
      <c r="A22" t="s">
        <v>51</v>
      </c>
      <c r="B22" s="10" t="s">
        <v>69</v>
      </c>
      <c r="C22" s="10" t="s">
        <v>70</v>
      </c>
      <c r="D22" t="s">
        <v>54</v>
      </c>
      <c r="E22" s="29" t="s">
        <v>71</v>
      </c>
      <c r="F22" s="30" t="s">
        <v>56</v>
      </c>
      <c r="G22" s="31">
        <v>4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72</v>
      </c>
    </row>
    <row r="25" spans="1:16" ht="76.5" customHeight="1" x14ac:dyDescent="0.2">
      <c r="A25" t="s">
        <v>61</v>
      </c>
      <c r="E25" s="34" t="s">
        <v>62</v>
      </c>
    </row>
    <row r="26" spans="1:16" ht="12.75" customHeight="1" x14ac:dyDescent="0.2">
      <c r="A26" t="s">
        <v>51</v>
      </c>
      <c r="B26" s="10" t="s">
        <v>73</v>
      </c>
      <c r="C26" s="10" t="s">
        <v>74</v>
      </c>
      <c r="D26" t="s">
        <v>54</v>
      </c>
      <c r="E26" s="29" t="s">
        <v>75</v>
      </c>
      <c r="F26" s="30" t="s">
        <v>76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12.75" customHeight="1" x14ac:dyDescent="0.2">
      <c r="A29" t="s">
        <v>61</v>
      </c>
      <c r="E29" s="34" t="s">
        <v>77</v>
      </c>
    </row>
    <row r="30" spans="1:16" ht="12.75" customHeight="1" x14ac:dyDescent="0.2">
      <c r="A30" t="s">
        <v>51</v>
      </c>
      <c r="B30" s="10" t="s">
        <v>78</v>
      </c>
      <c r="C30" s="10" t="s">
        <v>79</v>
      </c>
      <c r="D30" t="s">
        <v>54</v>
      </c>
      <c r="E30" s="29" t="s">
        <v>80</v>
      </c>
      <c r="F30" s="30" t="s">
        <v>76</v>
      </c>
      <c r="G30" s="31">
        <v>1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38.25" customHeight="1" x14ac:dyDescent="0.2">
      <c r="A33" t="s">
        <v>61</v>
      </c>
      <c r="E33" s="34" t="s">
        <v>81</v>
      </c>
    </row>
    <row r="34" spans="1:16" ht="12.75" customHeight="1" x14ac:dyDescent="0.2">
      <c r="A34" t="s">
        <v>51</v>
      </c>
      <c r="B34" s="10" t="s">
        <v>82</v>
      </c>
      <c r="C34" s="10" t="s">
        <v>83</v>
      </c>
      <c r="D34" t="s">
        <v>54</v>
      </c>
      <c r="E34" s="29" t="s">
        <v>84</v>
      </c>
      <c r="F34" s="30" t="s">
        <v>85</v>
      </c>
      <c r="G34" s="31">
        <v>56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57</v>
      </c>
      <c r="O34">
        <f>(M34*21)/100</f>
        <v>0</v>
      </c>
      <c r="P34" t="s">
        <v>27</v>
      </c>
    </row>
    <row r="35" spans="1:16" ht="12.75" customHeight="1" x14ac:dyDescent="0.2">
      <c r="A35" s="33" t="s">
        <v>58</v>
      </c>
      <c r="E35" s="34" t="s">
        <v>86</v>
      </c>
    </row>
    <row r="36" spans="1:16" ht="12.75" customHeight="1" x14ac:dyDescent="0.2">
      <c r="A36" s="33" t="s">
        <v>59</v>
      </c>
      <c r="E36" s="35" t="s">
        <v>54</v>
      </c>
    </row>
    <row r="37" spans="1:16" ht="12.75" customHeight="1" x14ac:dyDescent="0.2">
      <c r="A37" t="s">
        <v>61</v>
      </c>
      <c r="E37" s="34" t="s">
        <v>87</v>
      </c>
    </row>
    <row r="38" spans="1:16" ht="12.75" customHeight="1" x14ac:dyDescent="0.2">
      <c r="A38" t="s">
        <v>48</v>
      </c>
      <c r="C38" s="11" t="s">
        <v>52</v>
      </c>
      <c r="E38" s="28" t="s">
        <v>88</v>
      </c>
      <c r="J38" s="27">
        <f>0</f>
        <v>0</v>
      </c>
      <c r="K38" s="27">
        <f>0</f>
        <v>0</v>
      </c>
      <c r="L38" s="27">
        <f>0+L39+L43+L47+L51+L55+L59+L63</f>
        <v>0</v>
      </c>
      <c r="M38" s="27">
        <f>0+M39+M43+M47+M51+M55+M59+M63</f>
        <v>0</v>
      </c>
    </row>
    <row r="39" spans="1:16" ht="12.75" customHeight="1" x14ac:dyDescent="0.2">
      <c r="A39" t="s">
        <v>51</v>
      </c>
      <c r="B39" s="10" t="s">
        <v>89</v>
      </c>
      <c r="C39" s="10" t="s">
        <v>90</v>
      </c>
      <c r="D39" t="s">
        <v>54</v>
      </c>
      <c r="E39" s="29" t="s">
        <v>91</v>
      </c>
      <c r="F39" s="30" t="s">
        <v>92</v>
      </c>
      <c r="G39" s="31">
        <v>40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54</v>
      </c>
    </row>
    <row r="42" spans="1:16" ht="51" customHeight="1" x14ac:dyDescent="0.2">
      <c r="A42" t="s">
        <v>61</v>
      </c>
      <c r="E42" s="34" t="s">
        <v>93</v>
      </c>
    </row>
    <row r="43" spans="1:16" ht="12.75" customHeight="1" x14ac:dyDescent="0.2">
      <c r="A43" t="s">
        <v>51</v>
      </c>
      <c r="B43" s="10" t="s">
        <v>94</v>
      </c>
      <c r="C43" s="10" t="s">
        <v>95</v>
      </c>
      <c r="D43" t="s">
        <v>54</v>
      </c>
      <c r="E43" s="29" t="s">
        <v>96</v>
      </c>
      <c r="F43" s="30" t="s">
        <v>97</v>
      </c>
      <c r="G43" s="31">
        <v>600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98</v>
      </c>
    </row>
    <row r="45" spans="1:16" ht="12.75" customHeight="1" x14ac:dyDescent="0.2">
      <c r="A45" s="33" t="s">
        <v>59</v>
      </c>
      <c r="E45" s="35" t="s">
        <v>54</v>
      </c>
    </row>
    <row r="46" spans="1:16" ht="12.75" customHeight="1" x14ac:dyDescent="0.2">
      <c r="A46" t="s">
        <v>61</v>
      </c>
      <c r="E46" s="34" t="s">
        <v>99</v>
      </c>
    </row>
    <row r="47" spans="1:16" ht="12.75" customHeight="1" x14ac:dyDescent="0.2">
      <c r="A47" t="s">
        <v>51</v>
      </c>
      <c r="B47" s="10" t="s">
        <v>100</v>
      </c>
      <c r="C47" s="10" t="s">
        <v>101</v>
      </c>
      <c r="D47" t="s">
        <v>54</v>
      </c>
      <c r="E47" s="29" t="s">
        <v>102</v>
      </c>
      <c r="F47" s="30" t="s">
        <v>103</v>
      </c>
      <c r="G47" s="31">
        <v>1550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104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105</v>
      </c>
    </row>
    <row r="49" spans="1:16" ht="12.75" customHeight="1" x14ac:dyDescent="0.2">
      <c r="A49" s="33" t="s">
        <v>59</v>
      </c>
      <c r="E49" s="35" t="s">
        <v>54</v>
      </c>
    </row>
    <row r="50" spans="1:16" ht="12.75" customHeight="1" x14ac:dyDescent="0.2">
      <c r="A50" t="s">
        <v>61</v>
      </c>
      <c r="E50" s="34" t="s">
        <v>106</v>
      </c>
    </row>
    <row r="51" spans="1:16" ht="12.75" customHeight="1" x14ac:dyDescent="0.2">
      <c r="A51" t="s">
        <v>51</v>
      </c>
      <c r="B51" s="10" t="s">
        <v>107</v>
      </c>
      <c r="C51" s="10" t="s">
        <v>108</v>
      </c>
      <c r="D51" t="s">
        <v>54</v>
      </c>
      <c r="E51" s="29" t="s">
        <v>109</v>
      </c>
      <c r="F51" s="30" t="s">
        <v>110</v>
      </c>
      <c r="G51" s="31">
        <v>335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104</v>
      </c>
      <c r="O51">
        <f>(M51*21)/100</f>
        <v>0</v>
      </c>
      <c r="P51" t="s">
        <v>27</v>
      </c>
    </row>
    <row r="52" spans="1:16" ht="25.5" customHeight="1" x14ac:dyDescent="0.2">
      <c r="A52" s="33" t="s">
        <v>58</v>
      </c>
      <c r="E52" s="34" t="s">
        <v>111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A54" t="s">
        <v>61</v>
      </c>
      <c r="E54" s="34" t="s">
        <v>112</v>
      </c>
    </row>
    <row r="55" spans="1:16" ht="12.75" customHeight="1" x14ac:dyDescent="0.2">
      <c r="A55" t="s">
        <v>51</v>
      </c>
      <c r="B55" s="10" t="s">
        <v>113</v>
      </c>
      <c r="C55" s="10" t="s">
        <v>114</v>
      </c>
      <c r="D55" t="s">
        <v>54</v>
      </c>
      <c r="E55" s="29" t="s">
        <v>115</v>
      </c>
      <c r="F55" s="30" t="s">
        <v>110</v>
      </c>
      <c r="G55" s="31">
        <v>10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104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105</v>
      </c>
    </row>
    <row r="57" spans="1:16" ht="12.75" customHeight="1" x14ac:dyDescent="0.2">
      <c r="A57" s="33" t="s">
        <v>59</v>
      </c>
      <c r="E57" s="35" t="s">
        <v>54</v>
      </c>
    </row>
    <row r="58" spans="1:16" ht="12.75" customHeight="1" x14ac:dyDescent="0.2">
      <c r="A58" t="s">
        <v>61</v>
      </c>
      <c r="E58" s="34" t="s">
        <v>116</v>
      </c>
    </row>
    <row r="59" spans="1:16" ht="12.75" customHeight="1" x14ac:dyDescent="0.2">
      <c r="A59" t="s">
        <v>51</v>
      </c>
      <c r="B59" s="10" t="s">
        <v>117</v>
      </c>
      <c r="C59" s="10" t="s">
        <v>118</v>
      </c>
      <c r="D59" t="s">
        <v>54</v>
      </c>
      <c r="E59" s="29" t="s">
        <v>119</v>
      </c>
      <c r="F59" s="30" t="s">
        <v>110</v>
      </c>
      <c r="G59" s="31">
        <v>90</v>
      </c>
      <c r="H59" s="30">
        <v>1.58E-3</v>
      </c>
      <c r="I59" s="30">
        <f>ROUND(G59*H59,6)</f>
        <v>0.14219999999999999</v>
      </c>
      <c r="L59" s="32">
        <v>0</v>
      </c>
      <c r="M59" s="27">
        <f>ROUND(ROUND(L59,2)*ROUND(G59,3),2)</f>
        <v>0</v>
      </c>
      <c r="N59" s="30" t="s">
        <v>104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120</v>
      </c>
    </row>
    <row r="61" spans="1:16" ht="12.75" customHeight="1" x14ac:dyDescent="0.2">
      <c r="A61" s="33" t="s">
        <v>59</v>
      </c>
      <c r="E61" s="35" t="s">
        <v>54</v>
      </c>
    </row>
    <row r="62" spans="1:16" ht="12.75" customHeight="1" x14ac:dyDescent="0.2">
      <c r="A62" t="s">
        <v>61</v>
      </c>
      <c r="E62" s="34" t="s">
        <v>121</v>
      </c>
    </row>
    <row r="63" spans="1:16" ht="12.75" customHeight="1" x14ac:dyDescent="0.2">
      <c r="A63" t="s">
        <v>51</v>
      </c>
      <c r="B63" s="10" t="s">
        <v>122</v>
      </c>
      <c r="C63" s="10" t="s">
        <v>123</v>
      </c>
      <c r="D63" t="s">
        <v>54</v>
      </c>
      <c r="E63" s="29" t="s">
        <v>124</v>
      </c>
      <c r="F63" s="30" t="s">
        <v>110</v>
      </c>
      <c r="G63" s="31">
        <v>10</v>
      </c>
      <c r="H63" s="30">
        <v>5.9920000000000001E-2</v>
      </c>
      <c r="I63" s="30">
        <f>ROUND(G63*H63,6)</f>
        <v>0.59919999999999995</v>
      </c>
      <c r="L63" s="32">
        <v>0</v>
      </c>
      <c r="M63" s="27">
        <f>ROUND(ROUND(L63,2)*ROUND(G63,3),2)</f>
        <v>0</v>
      </c>
      <c r="N63" s="30" t="s">
        <v>104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125</v>
      </c>
    </row>
    <row r="65" spans="1:16" ht="12.75" customHeight="1" x14ac:dyDescent="0.2">
      <c r="A65" s="33" t="s">
        <v>59</v>
      </c>
      <c r="E65" s="35" t="s">
        <v>54</v>
      </c>
    </row>
    <row r="66" spans="1:16" ht="12.75" customHeight="1" x14ac:dyDescent="0.2">
      <c r="A66" t="s">
        <v>61</v>
      </c>
      <c r="E66" s="34" t="s">
        <v>54</v>
      </c>
    </row>
    <row r="67" spans="1:16" ht="12.75" customHeight="1" x14ac:dyDescent="0.2">
      <c r="A67" t="s">
        <v>48</v>
      </c>
      <c r="C67" s="11" t="s">
        <v>94</v>
      </c>
      <c r="E67" s="28" t="s">
        <v>126</v>
      </c>
      <c r="J67" s="27">
        <f>0</f>
        <v>0</v>
      </c>
      <c r="K67" s="27">
        <f>0</f>
        <v>0</v>
      </c>
      <c r="L67" s="27">
        <f>0+L68</f>
        <v>0</v>
      </c>
      <c r="M67" s="27">
        <f>0+M68</f>
        <v>0</v>
      </c>
    </row>
    <row r="68" spans="1:16" ht="12.75" customHeight="1" x14ac:dyDescent="0.2">
      <c r="A68" t="s">
        <v>51</v>
      </c>
      <c r="B68" s="10" t="s">
        <v>127</v>
      </c>
      <c r="C68" s="10" t="s">
        <v>128</v>
      </c>
      <c r="D68" t="s">
        <v>54</v>
      </c>
      <c r="E68" s="29" t="s">
        <v>129</v>
      </c>
      <c r="F68" s="30" t="s">
        <v>103</v>
      </c>
      <c r="G68" s="31">
        <v>1550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57</v>
      </c>
      <c r="O68">
        <f>(M68*0)/100</f>
        <v>0</v>
      </c>
      <c r="P68" t="s">
        <v>49</v>
      </c>
    </row>
    <row r="69" spans="1:16" ht="12.75" customHeight="1" x14ac:dyDescent="0.2">
      <c r="A69" s="33" t="s">
        <v>58</v>
      </c>
      <c r="E69" s="34" t="s">
        <v>130</v>
      </c>
    </row>
    <row r="70" spans="1:16" ht="12.75" customHeight="1" x14ac:dyDescent="0.2">
      <c r="A70" s="33" t="s">
        <v>59</v>
      </c>
      <c r="E70" s="35" t="s">
        <v>54</v>
      </c>
    </row>
    <row r="71" spans="1:16" ht="12.75" customHeight="1" x14ac:dyDescent="0.2">
      <c r="A71" t="s">
        <v>61</v>
      </c>
      <c r="E71" s="34" t="s">
        <v>131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COUNTIFS(L8:L68,"=0",A8:A68,"P")+COUNTIFS(L8:L68,"",A8:A68,"P")+SUM(Q8:Q68)</f>
        <v>15</v>
      </c>
    </row>
    <row r="8" spans="1:20" ht="12.75" customHeight="1" x14ac:dyDescent="0.2">
      <c r="A8" t="s">
        <v>45</v>
      </c>
      <c r="C8" s="24" t="s">
        <v>134</v>
      </c>
      <c r="E8" s="26" t="s">
        <v>135</v>
      </c>
      <c r="J8" s="25">
        <f>0+J9+J38+J67</f>
        <v>0</v>
      </c>
      <c r="K8" s="25">
        <f>0+K9+K38+K67</f>
        <v>0</v>
      </c>
      <c r="L8" s="25">
        <f>0+L9+L38+L67</f>
        <v>0</v>
      </c>
      <c r="M8" s="25">
        <f>0+M9+M38+M67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0+L10+L14+L18+L22+L26+L30+L34</f>
        <v>0</v>
      </c>
      <c r="M9" s="27">
        <f>0+M10+M14+M18+M22+M26+M30+M34</f>
        <v>0</v>
      </c>
    </row>
    <row r="10" spans="1:20" ht="12.75" customHeight="1" x14ac:dyDescent="0.2">
      <c r="A10" t="s">
        <v>51</v>
      </c>
      <c r="B10" s="10" t="s">
        <v>52</v>
      </c>
      <c r="C10" s="10" t="s">
        <v>53</v>
      </c>
      <c r="D10" t="s">
        <v>54</v>
      </c>
      <c r="E10" s="29" t="s">
        <v>55</v>
      </c>
      <c r="F10" s="30" t="s">
        <v>56</v>
      </c>
      <c r="G10" s="31">
        <v>434.7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51" customHeight="1" x14ac:dyDescent="0.2">
      <c r="A12" s="33" t="s">
        <v>59</v>
      </c>
      <c r="E12" s="35" t="s">
        <v>136</v>
      </c>
    </row>
    <row r="13" spans="1:20" ht="76.5" customHeight="1" x14ac:dyDescent="0.2">
      <c r="A13" t="s">
        <v>61</v>
      </c>
      <c r="E13" s="34" t="s">
        <v>62</v>
      </c>
    </row>
    <row r="14" spans="1:20" ht="12.75" customHeight="1" x14ac:dyDescent="0.2">
      <c r="A14" t="s">
        <v>51</v>
      </c>
      <c r="B14" s="10" t="s">
        <v>27</v>
      </c>
      <c r="C14" s="10" t="s">
        <v>63</v>
      </c>
      <c r="D14" t="s">
        <v>54</v>
      </c>
      <c r="E14" s="29" t="s">
        <v>64</v>
      </c>
      <c r="F14" s="30" t="s">
        <v>56</v>
      </c>
      <c r="G14" s="31">
        <v>0.67500000000000004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137</v>
      </c>
    </row>
    <row r="17" spans="1:16" ht="76.5" customHeight="1" x14ac:dyDescent="0.2">
      <c r="A17" t="s">
        <v>61</v>
      </c>
      <c r="E17" s="34" t="s">
        <v>62</v>
      </c>
    </row>
    <row r="18" spans="1:16" ht="12.75" customHeight="1" x14ac:dyDescent="0.2">
      <c r="A18" t="s">
        <v>51</v>
      </c>
      <c r="B18" s="10" t="s">
        <v>26</v>
      </c>
      <c r="C18" s="10" t="s">
        <v>66</v>
      </c>
      <c r="D18" t="s">
        <v>54</v>
      </c>
      <c r="E18" s="29" t="s">
        <v>138</v>
      </c>
      <c r="F18" s="30" t="s">
        <v>56</v>
      </c>
      <c r="G18" s="31">
        <v>247.5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(M18*0)/100</f>
        <v>0</v>
      </c>
      <c r="P18" t="s">
        <v>49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139</v>
      </c>
    </row>
    <row r="21" spans="1:16" ht="76.5" customHeight="1" x14ac:dyDescent="0.2">
      <c r="A21" t="s">
        <v>61</v>
      </c>
      <c r="E21" s="34" t="s">
        <v>62</v>
      </c>
    </row>
    <row r="22" spans="1:16" ht="12.75" customHeight="1" x14ac:dyDescent="0.2">
      <c r="A22" t="s">
        <v>51</v>
      </c>
      <c r="B22" s="10" t="s">
        <v>69</v>
      </c>
      <c r="C22" s="10" t="s">
        <v>70</v>
      </c>
      <c r="D22" t="s">
        <v>54</v>
      </c>
      <c r="E22" s="29" t="s">
        <v>71</v>
      </c>
      <c r="F22" s="30" t="s">
        <v>56</v>
      </c>
      <c r="G22" s="31">
        <v>0.8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140</v>
      </c>
    </row>
    <row r="25" spans="1:16" ht="76.5" customHeight="1" x14ac:dyDescent="0.2">
      <c r="A25" t="s">
        <v>61</v>
      </c>
      <c r="E25" s="34" t="s">
        <v>62</v>
      </c>
    </row>
    <row r="26" spans="1:16" ht="12.75" customHeight="1" x14ac:dyDescent="0.2">
      <c r="A26" t="s">
        <v>51</v>
      </c>
      <c r="B26" s="10" t="s">
        <v>73</v>
      </c>
      <c r="C26" s="10" t="s">
        <v>74</v>
      </c>
      <c r="D26" t="s">
        <v>54</v>
      </c>
      <c r="E26" s="29" t="s">
        <v>75</v>
      </c>
      <c r="F26" s="30" t="s">
        <v>76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12.75" customHeight="1" x14ac:dyDescent="0.2">
      <c r="A29" t="s">
        <v>61</v>
      </c>
      <c r="E29" s="34" t="s">
        <v>77</v>
      </c>
    </row>
    <row r="30" spans="1:16" ht="12.75" customHeight="1" x14ac:dyDescent="0.2">
      <c r="A30" t="s">
        <v>51</v>
      </c>
      <c r="B30" s="10" t="s">
        <v>78</v>
      </c>
      <c r="C30" s="10" t="s">
        <v>79</v>
      </c>
      <c r="D30" t="s">
        <v>54</v>
      </c>
      <c r="E30" s="29" t="s">
        <v>80</v>
      </c>
      <c r="F30" s="30" t="s">
        <v>76</v>
      </c>
      <c r="G30" s="31">
        <v>1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38.25" customHeight="1" x14ac:dyDescent="0.2">
      <c r="A33" t="s">
        <v>61</v>
      </c>
      <c r="E33" s="34" t="s">
        <v>81</v>
      </c>
    </row>
    <row r="34" spans="1:16" ht="12.75" customHeight="1" x14ac:dyDescent="0.2">
      <c r="A34" t="s">
        <v>51</v>
      </c>
      <c r="B34" s="10" t="s">
        <v>82</v>
      </c>
      <c r="C34" s="10" t="s">
        <v>83</v>
      </c>
      <c r="D34" t="s">
        <v>54</v>
      </c>
      <c r="E34" s="29" t="s">
        <v>84</v>
      </c>
      <c r="F34" s="30" t="s">
        <v>85</v>
      </c>
      <c r="G34" s="31">
        <v>56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57</v>
      </c>
      <c r="O34">
        <f>(M34*21)/100</f>
        <v>0</v>
      </c>
      <c r="P34" t="s">
        <v>27</v>
      </c>
    </row>
    <row r="35" spans="1:16" ht="12.75" customHeight="1" x14ac:dyDescent="0.2">
      <c r="A35" s="33" t="s">
        <v>58</v>
      </c>
      <c r="E35" s="34" t="s">
        <v>86</v>
      </c>
    </row>
    <row r="36" spans="1:16" ht="12.75" customHeight="1" x14ac:dyDescent="0.2">
      <c r="A36" s="33" t="s">
        <v>59</v>
      </c>
      <c r="E36" s="35" t="s">
        <v>54</v>
      </c>
    </row>
    <row r="37" spans="1:16" ht="12.75" customHeight="1" x14ac:dyDescent="0.2">
      <c r="A37" t="s">
        <v>61</v>
      </c>
      <c r="E37" s="34" t="s">
        <v>87</v>
      </c>
    </row>
    <row r="38" spans="1:16" ht="12.75" customHeight="1" x14ac:dyDescent="0.2">
      <c r="A38" t="s">
        <v>48</v>
      </c>
      <c r="C38" s="11" t="s">
        <v>52</v>
      </c>
      <c r="E38" s="28" t="s">
        <v>88</v>
      </c>
      <c r="J38" s="27">
        <f>0</f>
        <v>0</v>
      </c>
      <c r="K38" s="27">
        <f>0</f>
        <v>0</v>
      </c>
      <c r="L38" s="27">
        <f>0+L39+L43+L47+L51+L55+L59+L63</f>
        <v>0</v>
      </c>
      <c r="M38" s="27">
        <f>0+M39+M43+M47+M51+M55+M59+M63</f>
        <v>0</v>
      </c>
    </row>
    <row r="39" spans="1:16" ht="12.75" customHeight="1" x14ac:dyDescent="0.2">
      <c r="A39" t="s">
        <v>51</v>
      </c>
      <c r="B39" s="10" t="s">
        <v>89</v>
      </c>
      <c r="C39" s="10" t="s">
        <v>141</v>
      </c>
      <c r="D39" t="s">
        <v>54</v>
      </c>
      <c r="E39" s="29" t="s">
        <v>142</v>
      </c>
      <c r="F39" s="30" t="s">
        <v>92</v>
      </c>
      <c r="G39" s="31">
        <v>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54</v>
      </c>
    </row>
    <row r="42" spans="1:16" ht="114.75" customHeight="1" x14ac:dyDescent="0.2">
      <c r="A42" t="s">
        <v>61</v>
      </c>
      <c r="E42" s="34" t="s">
        <v>143</v>
      </c>
    </row>
    <row r="43" spans="1:16" ht="12.75" customHeight="1" x14ac:dyDescent="0.2">
      <c r="A43" t="s">
        <v>51</v>
      </c>
      <c r="B43" s="10" t="s">
        <v>94</v>
      </c>
      <c r="C43" s="10" t="s">
        <v>95</v>
      </c>
      <c r="D43" t="s">
        <v>54</v>
      </c>
      <c r="E43" s="29" t="s">
        <v>96</v>
      </c>
      <c r="F43" s="30" t="s">
        <v>97</v>
      </c>
      <c r="G43" s="31">
        <v>330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57</v>
      </c>
      <c r="O43">
        <f>(M43*0)/100</f>
        <v>0</v>
      </c>
      <c r="P43" t="s">
        <v>49</v>
      </c>
    </row>
    <row r="44" spans="1:16" ht="12.75" customHeight="1" x14ac:dyDescent="0.2">
      <c r="A44" s="33" t="s">
        <v>58</v>
      </c>
      <c r="E44" s="34" t="s">
        <v>54</v>
      </c>
    </row>
    <row r="45" spans="1:16" ht="12.75" customHeight="1" x14ac:dyDescent="0.2">
      <c r="A45" s="33" t="s">
        <v>59</v>
      </c>
      <c r="E45" s="35" t="s">
        <v>54</v>
      </c>
    </row>
    <row r="46" spans="1:16" ht="12.75" customHeight="1" x14ac:dyDescent="0.2">
      <c r="A46" t="s">
        <v>61</v>
      </c>
      <c r="E46" s="34" t="s">
        <v>144</v>
      </c>
    </row>
    <row r="47" spans="1:16" ht="12.75" customHeight="1" x14ac:dyDescent="0.2">
      <c r="A47" t="s">
        <v>51</v>
      </c>
      <c r="B47" s="10" t="s">
        <v>100</v>
      </c>
      <c r="C47" s="10" t="s">
        <v>101</v>
      </c>
      <c r="D47" t="s">
        <v>54</v>
      </c>
      <c r="E47" s="29" t="s">
        <v>102</v>
      </c>
      <c r="F47" s="30" t="s">
        <v>103</v>
      </c>
      <c r="G47" s="31">
        <v>300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104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105</v>
      </c>
    </row>
    <row r="49" spans="1:16" ht="12.75" customHeight="1" x14ac:dyDescent="0.2">
      <c r="A49" s="33" t="s">
        <v>59</v>
      </c>
      <c r="E49" s="35" t="s">
        <v>54</v>
      </c>
    </row>
    <row r="50" spans="1:16" ht="12.75" customHeight="1" x14ac:dyDescent="0.2">
      <c r="A50" t="s">
        <v>61</v>
      </c>
      <c r="E50" s="34" t="s">
        <v>106</v>
      </c>
    </row>
    <row r="51" spans="1:16" ht="12.75" customHeight="1" x14ac:dyDescent="0.2">
      <c r="A51" t="s">
        <v>51</v>
      </c>
      <c r="B51" s="10" t="s">
        <v>107</v>
      </c>
      <c r="C51" s="10" t="s">
        <v>108</v>
      </c>
      <c r="D51" t="s">
        <v>54</v>
      </c>
      <c r="E51" s="29" t="s">
        <v>109</v>
      </c>
      <c r="F51" s="30" t="s">
        <v>110</v>
      </c>
      <c r="G51" s="31">
        <v>141.5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104</v>
      </c>
      <c r="O51">
        <f>(M51*21)/100</f>
        <v>0</v>
      </c>
      <c r="P51" t="s">
        <v>27</v>
      </c>
    </row>
    <row r="52" spans="1:16" ht="25.5" customHeight="1" x14ac:dyDescent="0.2">
      <c r="A52" s="33" t="s">
        <v>58</v>
      </c>
      <c r="E52" s="34" t="s">
        <v>111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A54" t="s">
        <v>61</v>
      </c>
      <c r="E54" s="34" t="s">
        <v>112</v>
      </c>
    </row>
    <row r="55" spans="1:16" ht="12.75" customHeight="1" x14ac:dyDescent="0.2">
      <c r="A55" t="s">
        <v>51</v>
      </c>
      <c r="B55" s="10" t="s">
        <v>113</v>
      </c>
      <c r="C55" s="10" t="s">
        <v>114</v>
      </c>
      <c r="D55" t="s">
        <v>54</v>
      </c>
      <c r="E55" s="29" t="s">
        <v>115</v>
      </c>
      <c r="F55" s="30" t="s">
        <v>110</v>
      </c>
      <c r="G55" s="31">
        <v>10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104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105</v>
      </c>
    </row>
    <row r="57" spans="1:16" ht="12.75" customHeight="1" x14ac:dyDescent="0.2">
      <c r="A57" s="33" t="s">
        <v>59</v>
      </c>
      <c r="E57" s="35" t="s">
        <v>54</v>
      </c>
    </row>
    <row r="58" spans="1:16" ht="12.75" customHeight="1" x14ac:dyDescent="0.2">
      <c r="A58" t="s">
        <v>61</v>
      </c>
      <c r="E58" s="34" t="s">
        <v>116</v>
      </c>
    </row>
    <row r="59" spans="1:16" ht="12.75" customHeight="1" x14ac:dyDescent="0.2">
      <c r="A59" t="s">
        <v>51</v>
      </c>
      <c r="B59" s="10" t="s">
        <v>117</v>
      </c>
      <c r="C59" s="10" t="s">
        <v>118</v>
      </c>
      <c r="D59" t="s">
        <v>54</v>
      </c>
      <c r="E59" s="29" t="s">
        <v>119</v>
      </c>
      <c r="F59" s="30" t="s">
        <v>110</v>
      </c>
      <c r="G59" s="31">
        <v>90</v>
      </c>
      <c r="H59" s="30">
        <v>1.58E-3</v>
      </c>
      <c r="I59" s="30">
        <f>ROUND(G59*H59,6)</f>
        <v>0.14219999999999999</v>
      </c>
      <c r="L59" s="32">
        <v>0</v>
      </c>
      <c r="M59" s="27">
        <f>ROUND(ROUND(L59,2)*ROUND(G59,3),2)</f>
        <v>0</v>
      </c>
      <c r="N59" s="30" t="s">
        <v>104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120</v>
      </c>
    </row>
    <row r="61" spans="1:16" ht="12.75" customHeight="1" x14ac:dyDescent="0.2">
      <c r="A61" s="33" t="s">
        <v>59</v>
      </c>
      <c r="E61" s="35" t="s">
        <v>54</v>
      </c>
    </row>
    <row r="62" spans="1:16" ht="12.75" customHeight="1" x14ac:dyDescent="0.2">
      <c r="A62" t="s">
        <v>61</v>
      </c>
      <c r="E62" s="34" t="s">
        <v>121</v>
      </c>
    </row>
    <row r="63" spans="1:16" ht="12.75" customHeight="1" x14ac:dyDescent="0.2">
      <c r="A63" t="s">
        <v>51</v>
      </c>
      <c r="B63" s="10" t="s">
        <v>122</v>
      </c>
      <c r="C63" s="10" t="s">
        <v>123</v>
      </c>
      <c r="D63" t="s">
        <v>54</v>
      </c>
      <c r="E63" s="29" t="s">
        <v>124</v>
      </c>
      <c r="F63" s="30" t="s">
        <v>110</v>
      </c>
      <c r="G63" s="31">
        <v>10</v>
      </c>
      <c r="H63" s="30">
        <v>5.9920000000000001E-2</v>
      </c>
      <c r="I63" s="30">
        <f>ROUND(G63*H63,6)</f>
        <v>0.59919999999999995</v>
      </c>
      <c r="L63" s="32">
        <v>0</v>
      </c>
      <c r="M63" s="27">
        <f>ROUND(ROUND(L63,2)*ROUND(G63,3),2)</f>
        <v>0</v>
      </c>
      <c r="N63" s="30" t="s">
        <v>104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125</v>
      </c>
    </row>
    <row r="65" spans="1:16" ht="12.75" customHeight="1" x14ac:dyDescent="0.2">
      <c r="A65" s="33" t="s">
        <v>59</v>
      </c>
      <c r="E65" s="35" t="s">
        <v>54</v>
      </c>
    </row>
    <row r="66" spans="1:16" ht="12.75" customHeight="1" x14ac:dyDescent="0.2">
      <c r="A66" t="s">
        <v>61</v>
      </c>
      <c r="E66" s="34" t="s">
        <v>54</v>
      </c>
    </row>
    <row r="67" spans="1:16" ht="12.75" customHeight="1" x14ac:dyDescent="0.2">
      <c r="A67" t="s">
        <v>48</v>
      </c>
      <c r="C67" s="11" t="s">
        <v>94</v>
      </c>
      <c r="E67" s="28" t="s">
        <v>126</v>
      </c>
      <c r="J67" s="27">
        <f>0</f>
        <v>0</v>
      </c>
      <c r="K67" s="27">
        <f>0</f>
        <v>0</v>
      </c>
      <c r="L67" s="27">
        <f>0+L68</f>
        <v>0</v>
      </c>
      <c r="M67" s="27">
        <f>0+M68</f>
        <v>0</v>
      </c>
    </row>
    <row r="68" spans="1:16" ht="12.75" customHeight="1" x14ac:dyDescent="0.2">
      <c r="A68" t="s">
        <v>51</v>
      </c>
      <c r="B68" s="10" t="s">
        <v>127</v>
      </c>
      <c r="C68" s="10" t="s">
        <v>128</v>
      </c>
      <c r="D68" t="s">
        <v>54</v>
      </c>
      <c r="E68" s="29" t="s">
        <v>129</v>
      </c>
      <c r="F68" s="30" t="s">
        <v>103</v>
      </c>
      <c r="G68" s="31">
        <v>300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57</v>
      </c>
      <c r="O68">
        <f>(M68*0)/100</f>
        <v>0</v>
      </c>
      <c r="P68" t="s">
        <v>49</v>
      </c>
    </row>
    <row r="69" spans="1:16" ht="12.75" customHeight="1" x14ac:dyDescent="0.2">
      <c r="A69" s="33" t="s">
        <v>58</v>
      </c>
      <c r="E69" s="34" t="s">
        <v>130</v>
      </c>
    </row>
    <row r="70" spans="1:16" ht="12.75" customHeight="1" x14ac:dyDescent="0.2">
      <c r="A70" s="33" t="s">
        <v>59</v>
      </c>
      <c r="E70" s="35" t="s">
        <v>54</v>
      </c>
    </row>
    <row r="71" spans="1:16" ht="12.75" customHeight="1" x14ac:dyDescent="0.2">
      <c r="A71" t="s">
        <v>61</v>
      </c>
      <c r="E71" s="34" t="s">
        <v>131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COUNTIFS(L8:L94,"=0",A8:A94,"P")+COUNTIFS(L8:L94,"",A8:A94,"P")+SUM(Q8:Q94)</f>
        <v>21</v>
      </c>
    </row>
    <row r="8" spans="1:20" ht="12.75" customHeight="1" x14ac:dyDescent="0.2">
      <c r="A8" t="s">
        <v>45</v>
      </c>
      <c r="C8" s="24" t="s">
        <v>147</v>
      </c>
      <c r="E8" s="26" t="s">
        <v>148</v>
      </c>
      <c r="J8" s="25">
        <f>0+J9+J38+J75+J84+J89</f>
        <v>0</v>
      </c>
      <c r="K8" s="25">
        <f>0+K9+K38+K75+K84+K89</f>
        <v>0</v>
      </c>
      <c r="L8" s="25">
        <f>0+L9+L38+L75+L84+L89</f>
        <v>0</v>
      </c>
      <c r="M8" s="25">
        <f>0+M9+M38+M75+M84+M89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0+L10+L14+L18+L22+L26+L30+L34</f>
        <v>0</v>
      </c>
      <c r="M9" s="27">
        <f>0+M10+M14+M18+M22+M26+M30+M34</f>
        <v>0</v>
      </c>
    </row>
    <row r="10" spans="1:20" ht="12.75" customHeight="1" x14ac:dyDescent="0.2">
      <c r="A10" t="s">
        <v>51</v>
      </c>
      <c r="B10" s="10" t="s">
        <v>52</v>
      </c>
      <c r="C10" s="10" t="s">
        <v>53</v>
      </c>
      <c r="D10" t="s">
        <v>54</v>
      </c>
      <c r="E10" s="29" t="s">
        <v>55</v>
      </c>
      <c r="F10" s="30" t="s">
        <v>56</v>
      </c>
      <c r="G10" s="31">
        <v>525.6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76.5" customHeight="1" x14ac:dyDescent="0.2">
      <c r="A12" s="33" t="s">
        <v>59</v>
      </c>
      <c r="E12" s="35" t="s">
        <v>149</v>
      </c>
    </row>
    <row r="13" spans="1:20" ht="76.5" customHeight="1" x14ac:dyDescent="0.2">
      <c r="A13" t="s">
        <v>61</v>
      </c>
      <c r="E13" s="34" t="s">
        <v>62</v>
      </c>
    </row>
    <row r="14" spans="1:20" ht="12.75" customHeight="1" x14ac:dyDescent="0.2">
      <c r="A14" t="s">
        <v>51</v>
      </c>
      <c r="B14" s="10" t="s">
        <v>27</v>
      </c>
      <c r="C14" s="10" t="s">
        <v>63</v>
      </c>
      <c r="D14" t="s">
        <v>54</v>
      </c>
      <c r="E14" s="29" t="s">
        <v>64</v>
      </c>
      <c r="F14" s="30" t="s">
        <v>56</v>
      </c>
      <c r="G14" s="31">
        <v>0.67500000000000004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137</v>
      </c>
    </row>
    <row r="17" spans="1:16" ht="76.5" customHeight="1" x14ac:dyDescent="0.2">
      <c r="A17" t="s">
        <v>61</v>
      </c>
      <c r="E17" s="34" t="s">
        <v>62</v>
      </c>
    </row>
    <row r="18" spans="1:16" ht="12.75" customHeight="1" x14ac:dyDescent="0.2">
      <c r="A18" t="s">
        <v>51</v>
      </c>
      <c r="B18" s="10" t="s">
        <v>26</v>
      </c>
      <c r="C18" s="10" t="s">
        <v>66</v>
      </c>
      <c r="D18" t="s">
        <v>54</v>
      </c>
      <c r="E18" s="29" t="s">
        <v>67</v>
      </c>
      <c r="F18" s="30" t="s">
        <v>56</v>
      </c>
      <c r="G18" s="31">
        <v>131.25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(M18*0)/100</f>
        <v>0</v>
      </c>
      <c r="P18" t="s">
        <v>49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150</v>
      </c>
    </row>
    <row r="21" spans="1:16" ht="76.5" customHeight="1" x14ac:dyDescent="0.2">
      <c r="A21" t="s">
        <v>61</v>
      </c>
      <c r="E21" s="34" t="s">
        <v>62</v>
      </c>
    </row>
    <row r="22" spans="1:16" ht="12.75" customHeight="1" x14ac:dyDescent="0.2">
      <c r="A22" t="s">
        <v>51</v>
      </c>
      <c r="B22" s="10" t="s">
        <v>69</v>
      </c>
      <c r="C22" s="10" t="s">
        <v>70</v>
      </c>
      <c r="D22" t="s">
        <v>54</v>
      </c>
      <c r="E22" s="29" t="s">
        <v>71</v>
      </c>
      <c r="F22" s="30" t="s">
        <v>56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151</v>
      </c>
    </row>
    <row r="25" spans="1:16" ht="76.5" customHeight="1" x14ac:dyDescent="0.2">
      <c r="A25" t="s">
        <v>61</v>
      </c>
      <c r="E25" s="34" t="s">
        <v>62</v>
      </c>
    </row>
    <row r="26" spans="1:16" ht="12.75" customHeight="1" x14ac:dyDescent="0.2">
      <c r="A26" t="s">
        <v>51</v>
      </c>
      <c r="B26" s="10" t="s">
        <v>73</v>
      </c>
      <c r="C26" s="10" t="s">
        <v>74</v>
      </c>
      <c r="D26" t="s">
        <v>54</v>
      </c>
      <c r="E26" s="29" t="s">
        <v>75</v>
      </c>
      <c r="F26" s="30" t="s">
        <v>76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12.75" customHeight="1" x14ac:dyDescent="0.2">
      <c r="A29" t="s">
        <v>61</v>
      </c>
      <c r="E29" s="34" t="s">
        <v>77</v>
      </c>
    </row>
    <row r="30" spans="1:16" ht="12.75" customHeight="1" x14ac:dyDescent="0.2">
      <c r="A30" t="s">
        <v>51</v>
      </c>
      <c r="B30" s="10" t="s">
        <v>78</v>
      </c>
      <c r="C30" s="10" t="s">
        <v>79</v>
      </c>
      <c r="D30" t="s">
        <v>54</v>
      </c>
      <c r="E30" s="29" t="s">
        <v>80</v>
      </c>
      <c r="F30" s="30" t="s">
        <v>76</v>
      </c>
      <c r="G30" s="31">
        <v>1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38.25" customHeight="1" x14ac:dyDescent="0.2">
      <c r="A33" t="s">
        <v>61</v>
      </c>
      <c r="E33" s="34" t="s">
        <v>81</v>
      </c>
    </row>
    <row r="34" spans="1:16" ht="12.75" customHeight="1" x14ac:dyDescent="0.2">
      <c r="A34" t="s">
        <v>51</v>
      </c>
      <c r="B34" s="10" t="s">
        <v>82</v>
      </c>
      <c r="C34" s="10" t="s">
        <v>83</v>
      </c>
      <c r="D34" t="s">
        <v>54</v>
      </c>
      <c r="E34" s="29" t="s">
        <v>84</v>
      </c>
      <c r="F34" s="30" t="s">
        <v>85</v>
      </c>
      <c r="G34" s="31">
        <v>56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57</v>
      </c>
      <c r="O34">
        <f>(M34*21)/100</f>
        <v>0</v>
      </c>
      <c r="P34" t="s">
        <v>27</v>
      </c>
    </row>
    <row r="35" spans="1:16" ht="12.75" customHeight="1" x14ac:dyDescent="0.2">
      <c r="A35" s="33" t="s">
        <v>58</v>
      </c>
      <c r="E35" s="34" t="s">
        <v>54</v>
      </c>
    </row>
    <row r="36" spans="1:16" ht="12.75" customHeight="1" x14ac:dyDescent="0.2">
      <c r="A36" s="33" t="s">
        <v>59</v>
      </c>
      <c r="E36" s="35" t="s">
        <v>54</v>
      </c>
    </row>
    <row r="37" spans="1:16" ht="12.75" customHeight="1" x14ac:dyDescent="0.2">
      <c r="A37" t="s">
        <v>61</v>
      </c>
      <c r="E37" s="34" t="s">
        <v>87</v>
      </c>
    </row>
    <row r="38" spans="1:16" ht="12.75" customHeight="1" x14ac:dyDescent="0.2">
      <c r="A38" t="s">
        <v>48</v>
      </c>
      <c r="C38" s="11" t="s">
        <v>52</v>
      </c>
      <c r="E38" s="28" t="s">
        <v>88</v>
      </c>
      <c r="J38" s="27">
        <f>0</f>
        <v>0</v>
      </c>
      <c r="K38" s="27">
        <f>0</f>
        <v>0</v>
      </c>
      <c r="L38" s="27">
        <f>0+L39+L43+L47+L51+L55+L59+L63+L67+L71</f>
        <v>0</v>
      </c>
      <c r="M38" s="27">
        <f>0+M39+M43+M47+M51+M55+M59+M63+M67+M71</f>
        <v>0</v>
      </c>
    </row>
    <row r="39" spans="1:16" ht="12.75" customHeight="1" x14ac:dyDescent="0.2">
      <c r="A39" t="s">
        <v>51</v>
      </c>
      <c r="B39" s="10" t="s">
        <v>89</v>
      </c>
      <c r="C39" s="10" t="s">
        <v>141</v>
      </c>
      <c r="D39" t="s">
        <v>54</v>
      </c>
      <c r="E39" s="29" t="s">
        <v>142</v>
      </c>
      <c r="F39" s="30" t="s">
        <v>92</v>
      </c>
      <c r="G39" s="31">
        <v>5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57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54</v>
      </c>
    </row>
    <row r="41" spans="1:16" ht="12.75" customHeight="1" x14ac:dyDescent="0.2">
      <c r="A41" s="33" t="s">
        <v>59</v>
      </c>
      <c r="E41" s="35" t="s">
        <v>54</v>
      </c>
    </row>
    <row r="42" spans="1:16" ht="12.75" customHeight="1" x14ac:dyDescent="0.2">
      <c r="A42" t="s">
        <v>61</v>
      </c>
      <c r="E42" s="34" t="s">
        <v>152</v>
      </c>
    </row>
    <row r="43" spans="1:16" ht="12.75" customHeight="1" x14ac:dyDescent="0.2">
      <c r="A43" t="s">
        <v>51</v>
      </c>
      <c r="B43" s="10" t="s">
        <v>94</v>
      </c>
      <c r="C43" s="10" t="s">
        <v>153</v>
      </c>
      <c r="D43" t="s">
        <v>54</v>
      </c>
      <c r="E43" s="29" t="s">
        <v>154</v>
      </c>
      <c r="F43" s="30" t="s">
        <v>110</v>
      </c>
      <c r="G43" s="31">
        <v>30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155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156</v>
      </c>
    </row>
    <row r="45" spans="1:16" ht="12.75" customHeight="1" x14ac:dyDescent="0.2">
      <c r="A45" s="33" t="s">
        <v>59</v>
      </c>
      <c r="E45" s="35" t="s">
        <v>54</v>
      </c>
    </row>
    <row r="46" spans="1:16" ht="293.25" customHeight="1" x14ac:dyDescent="0.2">
      <c r="A46" t="s">
        <v>61</v>
      </c>
      <c r="E46" s="34" t="s">
        <v>157</v>
      </c>
    </row>
    <row r="47" spans="1:16" ht="12.75" customHeight="1" x14ac:dyDescent="0.2">
      <c r="A47" t="s">
        <v>51</v>
      </c>
      <c r="B47" s="10" t="s">
        <v>100</v>
      </c>
      <c r="C47" s="10" t="s">
        <v>95</v>
      </c>
      <c r="D47" t="s">
        <v>54</v>
      </c>
      <c r="E47" s="29" t="s">
        <v>96</v>
      </c>
      <c r="F47" s="30" t="s">
        <v>97</v>
      </c>
      <c r="G47" s="31">
        <v>175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57</v>
      </c>
      <c r="O47">
        <f>(M47*0)/100</f>
        <v>0</v>
      </c>
      <c r="P47" t="s">
        <v>49</v>
      </c>
    </row>
    <row r="48" spans="1:16" ht="12.75" customHeight="1" x14ac:dyDescent="0.2">
      <c r="A48" s="33" t="s">
        <v>58</v>
      </c>
      <c r="E48" s="34" t="s">
        <v>54</v>
      </c>
    </row>
    <row r="49" spans="1:16" ht="12.75" customHeight="1" x14ac:dyDescent="0.2">
      <c r="A49" s="33" t="s">
        <v>59</v>
      </c>
      <c r="E49" s="35" t="s">
        <v>54</v>
      </c>
    </row>
    <row r="50" spans="1:16" ht="12.75" customHeight="1" x14ac:dyDescent="0.2">
      <c r="A50" t="s">
        <v>61</v>
      </c>
      <c r="E50" s="34" t="s">
        <v>144</v>
      </c>
    </row>
    <row r="51" spans="1:16" ht="12.75" customHeight="1" x14ac:dyDescent="0.2">
      <c r="A51" t="s">
        <v>51</v>
      </c>
      <c r="B51" s="10" t="s">
        <v>107</v>
      </c>
      <c r="C51" s="10" t="s">
        <v>101</v>
      </c>
      <c r="D51" t="s">
        <v>54</v>
      </c>
      <c r="E51" s="29" t="s">
        <v>102</v>
      </c>
      <c r="F51" s="30" t="s">
        <v>103</v>
      </c>
      <c r="G51" s="31">
        <v>300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104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105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A54" t="s">
        <v>61</v>
      </c>
      <c r="E54" s="34" t="s">
        <v>106</v>
      </c>
    </row>
    <row r="55" spans="1:16" ht="12.75" customHeight="1" x14ac:dyDescent="0.2">
      <c r="A55" t="s">
        <v>51</v>
      </c>
      <c r="B55" s="10" t="s">
        <v>113</v>
      </c>
      <c r="C55" s="10" t="s">
        <v>108</v>
      </c>
      <c r="D55" t="s">
        <v>54</v>
      </c>
      <c r="E55" s="29" t="s">
        <v>109</v>
      </c>
      <c r="F55" s="30" t="s">
        <v>110</v>
      </c>
      <c r="G55" s="31">
        <v>89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104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105</v>
      </c>
    </row>
    <row r="57" spans="1:16" ht="12.75" customHeight="1" x14ac:dyDescent="0.2">
      <c r="A57" s="33" t="s">
        <v>59</v>
      </c>
      <c r="E57" s="35" t="s">
        <v>54</v>
      </c>
    </row>
    <row r="58" spans="1:16" ht="12.75" customHeight="1" x14ac:dyDescent="0.2">
      <c r="A58" t="s">
        <v>61</v>
      </c>
      <c r="E58" s="34" t="s">
        <v>112</v>
      </c>
    </row>
    <row r="59" spans="1:16" ht="12.75" customHeight="1" x14ac:dyDescent="0.2">
      <c r="A59" t="s">
        <v>51</v>
      </c>
      <c r="B59" s="10" t="s">
        <v>117</v>
      </c>
      <c r="C59" s="10" t="s">
        <v>114</v>
      </c>
      <c r="D59" t="s">
        <v>54</v>
      </c>
      <c r="E59" s="29" t="s">
        <v>115</v>
      </c>
      <c r="F59" s="30" t="s">
        <v>110</v>
      </c>
      <c r="G59" s="31">
        <v>10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104</v>
      </c>
      <c r="O59">
        <f>(M59*21)/100</f>
        <v>0</v>
      </c>
      <c r="P59" t="s">
        <v>27</v>
      </c>
    </row>
    <row r="60" spans="1:16" ht="12.75" customHeight="1" x14ac:dyDescent="0.2">
      <c r="A60" s="33" t="s">
        <v>58</v>
      </c>
      <c r="E60" s="34" t="s">
        <v>105</v>
      </c>
    </row>
    <row r="61" spans="1:16" ht="12.75" customHeight="1" x14ac:dyDescent="0.2">
      <c r="A61" s="33" t="s">
        <v>59</v>
      </c>
      <c r="E61" s="35" t="s">
        <v>54</v>
      </c>
    </row>
    <row r="62" spans="1:16" ht="12.75" customHeight="1" x14ac:dyDescent="0.2">
      <c r="A62" t="s">
        <v>61</v>
      </c>
      <c r="E62" s="34" t="s">
        <v>116</v>
      </c>
    </row>
    <row r="63" spans="1:16" ht="12.75" customHeight="1" x14ac:dyDescent="0.2">
      <c r="A63" t="s">
        <v>51</v>
      </c>
      <c r="B63" s="10" t="s">
        <v>122</v>
      </c>
      <c r="C63" s="10" t="s">
        <v>118</v>
      </c>
      <c r="D63" t="s">
        <v>54</v>
      </c>
      <c r="E63" s="29" t="s">
        <v>119</v>
      </c>
      <c r="F63" s="30" t="s">
        <v>110</v>
      </c>
      <c r="G63" s="31">
        <v>144</v>
      </c>
      <c r="H63" s="30">
        <v>1.58E-3</v>
      </c>
      <c r="I63" s="30">
        <f>ROUND(G63*H63,6)</f>
        <v>0.22752</v>
      </c>
      <c r="L63" s="32">
        <v>0</v>
      </c>
      <c r="M63" s="27">
        <f>ROUND(ROUND(L63,2)*ROUND(G63,3),2)</f>
        <v>0</v>
      </c>
      <c r="N63" s="30" t="s">
        <v>104</v>
      </c>
      <c r="O63">
        <f>(M63*21)/100</f>
        <v>0</v>
      </c>
      <c r="P63" t="s">
        <v>27</v>
      </c>
    </row>
    <row r="64" spans="1:16" ht="12.75" customHeight="1" x14ac:dyDescent="0.2">
      <c r="A64" s="33" t="s">
        <v>58</v>
      </c>
      <c r="E64" s="34" t="s">
        <v>120</v>
      </c>
    </row>
    <row r="65" spans="1:16" ht="12.75" customHeight="1" x14ac:dyDescent="0.2">
      <c r="A65" s="33" t="s">
        <v>59</v>
      </c>
      <c r="E65" s="35" t="s">
        <v>54</v>
      </c>
    </row>
    <row r="66" spans="1:16" ht="12.75" customHeight="1" x14ac:dyDescent="0.2">
      <c r="A66" t="s">
        <v>61</v>
      </c>
      <c r="E66" s="34" t="s">
        <v>121</v>
      </c>
    </row>
    <row r="67" spans="1:16" ht="12.75" customHeight="1" x14ac:dyDescent="0.2">
      <c r="A67" t="s">
        <v>51</v>
      </c>
      <c r="B67" s="10" t="s">
        <v>127</v>
      </c>
      <c r="C67" s="10" t="s">
        <v>123</v>
      </c>
      <c r="D67" t="s">
        <v>54</v>
      </c>
      <c r="E67" s="29" t="s">
        <v>124</v>
      </c>
      <c r="F67" s="30" t="s">
        <v>110</v>
      </c>
      <c r="G67" s="31">
        <v>10</v>
      </c>
      <c r="H67" s="30">
        <v>5.9920000000000001E-2</v>
      </c>
      <c r="I67" s="30">
        <f>ROUND(G67*H67,6)</f>
        <v>0.59919999999999995</v>
      </c>
      <c r="L67" s="32">
        <v>0</v>
      </c>
      <c r="M67" s="27">
        <f>ROUND(ROUND(L67,2)*ROUND(G67,3),2)</f>
        <v>0</v>
      </c>
      <c r="N67" s="30" t="s">
        <v>104</v>
      </c>
      <c r="O67">
        <f>(M67*21)/100</f>
        <v>0</v>
      </c>
      <c r="P67" t="s">
        <v>27</v>
      </c>
    </row>
    <row r="68" spans="1:16" ht="12.75" customHeight="1" x14ac:dyDescent="0.2">
      <c r="A68" s="33" t="s">
        <v>58</v>
      </c>
      <c r="E68" s="34" t="s">
        <v>125</v>
      </c>
    </row>
    <row r="69" spans="1:16" ht="12.75" customHeight="1" x14ac:dyDescent="0.2">
      <c r="A69" s="33" t="s">
        <v>59</v>
      </c>
      <c r="E69" s="35" t="s">
        <v>54</v>
      </c>
    </row>
    <row r="70" spans="1:16" ht="12.75" customHeight="1" x14ac:dyDescent="0.2">
      <c r="A70" t="s">
        <v>61</v>
      </c>
      <c r="E70" s="34" t="s">
        <v>54</v>
      </c>
    </row>
    <row r="71" spans="1:16" ht="12.75" customHeight="1" x14ac:dyDescent="0.2">
      <c r="A71" t="s">
        <v>51</v>
      </c>
      <c r="B71" s="10" t="s">
        <v>158</v>
      </c>
      <c r="C71" s="10" t="s">
        <v>159</v>
      </c>
      <c r="D71" t="s">
        <v>54</v>
      </c>
      <c r="E71" s="29" t="s">
        <v>160</v>
      </c>
      <c r="F71" s="30" t="s">
        <v>110</v>
      </c>
      <c r="G71" s="31">
        <v>20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57</v>
      </c>
      <c r="O71">
        <f>(M71*21)/100</f>
        <v>0</v>
      </c>
      <c r="P71" t="s">
        <v>27</v>
      </c>
    </row>
    <row r="72" spans="1:16" ht="12.75" customHeight="1" x14ac:dyDescent="0.2">
      <c r="A72" s="33" t="s">
        <v>58</v>
      </c>
      <c r="E72" s="34" t="s">
        <v>161</v>
      </c>
    </row>
    <row r="73" spans="1:16" ht="12.75" customHeight="1" x14ac:dyDescent="0.2">
      <c r="A73" s="33" t="s">
        <v>59</v>
      </c>
      <c r="E73" s="35" t="s">
        <v>54</v>
      </c>
    </row>
    <row r="74" spans="1:16" ht="178.5" customHeight="1" x14ac:dyDescent="0.2">
      <c r="A74" t="s">
        <v>61</v>
      </c>
      <c r="E74" s="34" t="s">
        <v>162</v>
      </c>
    </row>
    <row r="75" spans="1:16" ht="12.75" customHeight="1" x14ac:dyDescent="0.2">
      <c r="A75" t="s">
        <v>48</v>
      </c>
      <c r="C75" s="11" t="s">
        <v>27</v>
      </c>
      <c r="E75" s="28" t="s">
        <v>163</v>
      </c>
      <c r="J75" s="27">
        <f>0</f>
        <v>0</v>
      </c>
      <c r="K75" s="27">
        <f>0</f>
        <v>0</v>
      </c>
      <c r="L75" s="27">
        <f>0+L76+L80</f>
        <v>0</v>
      </c>
      <c r="M75" s="27">
        <f>0+M76+M80</f>
        <v>0</v>
      </c>
    </row>
    <row r="76" spans="1:16" ht="12.75" customHeight="1" x14ac:dyDescent="0.2">
      <c r="A76" t="s">
        <v>51</v>
      </c>
      <c r="B76" s="10" t="s">
        <v>164</v>
      </c>
      <c r="C76" s="10" t="s">
        <v>165</v>
      </c>
      <c r="D76" t="s">
        <v>54</v>
      </c>
      <c r="E76" s="29" t="s">
        <v>166</v>
      </c>
      <c r="F76" s="30" t="s">
        <v>110</v>
      </c>
      <c r="G76" s="31">
        <v>5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57</v>
      </c>
      <c r="O76">
        <f>(M76*21)/100</f>
        <v>0</v>
      </c>
      <c r="P76" t="s">
        <v>27</v>
      </c>
    </row>
    <row r="77" spans="1:16" ht="12.75" customHeight="1" x14ac:dyDescent="0.2">
      <c r="A77" s="33" t="s">
        <v>58</v>
      </c>
      <c r="E77" s="34" t="s">
        <v>167</v>
      </c>
    </row>
    <row r="78" spans="1:16" ht="12.75" customHeight="1" x14ac:dyDescent="0.2">
      <c r="A78" s="33" t="s">
        <v>59</v>
      </c>
      <c r="E78" s="35" t="s">
        <v>54</v>
      </c>
    </row>
    <row r="79" spans="1:16" ht="25.5" customHeight="1" x14ac:dyDescent="0.2">
      <c r="A79" t="s">
        <v>61</v>
      </c>
      <c r="E79" s="34" t="s">
        <v>168</v>
      </c>
    </row>
    <row r="80" spans="1:16" ht="12.75" customHeight="1" x14ac:dyDescent="0.2">
      <c r="A80" t="s">
        <v>51</v>
      </c>
      <c r="B80" s="10" t="s">
        <v>169</v>
      </c>
      <c r="C80" s="10" t="s">
        <v>170</v>
      </c>
      <c r="D80" t="s">
        <v>54</v>
      </c>
      <c r="E80" s="29" t="s">
        <v>171</v>
      </c>
      <c r="F80" s="30" t="s">
        <v>103</v>
      </c>
      <c r="G80" s="31">
        <v>60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57</v>
      </c>
      <c r="O80">
        <f>(M80*21)/100</f>
        <v>0</v>
      </c>
      <c r="P80" t="s">
        <v>27</v>
      </c>
    </row>
    <row r="81" spans="1:16" ht="12.75" customHeight="1" x14ac:dyDescent="0.2">
      <c r="A81" s="33" t="s">
        <v>58</v>
      </c>
      <c r="E81" s="34" t="s">
        <v>172</v>
      </c>
    </row>
    <row r="82" spans="1:16" ht="12.75" customHeight="1" x14ac:dyDescent="0.2">
      <c r="A82" s="33" t="s">
        <v>59</v>
      </c>
      <c r="E82" s="35" t="s">
        <v>54</v>
      </c>
    </row>
    <row r="83" spans="1:16" ht="102" customHeight="1" x14ac:dyDescent="0.2">
      <c r="A83" t="s">
        <v>61</v>
      </c>
      <c r="E83" s="34" t="s">
        <v>173</v>
      </c>
    </row>
    <row r="84" spans="1:16" ht="12.75" customHeight="1" x14ac:dyDescent="0.2">
      <c r="A84" t="s">
        <v>48</v>
      </c>
      <c r="C84" s="11" t="s">
        <v>26</v>
      </c>
      <c r="E84" s="28" t="s">
        <v>174</v>
      </c>
      <c r="J84" s="27">
        <f>0</f>
        <v>0</v>
      </c>
      <c r="K84" s="27">
        <f>0</f>
        <v>0</v>
      </c>
      <c r="L84" s="27">
        <f>0+L85</f>
        <v>0</v>
      </c>
      <c r="M84" s="27">
        <f>0+M85</f>
        <v>0</v>
      </c>
    </row>
    <row r="85" spans="1:16" ht="12.75" customHeight="1" x14ac:dyDescent="0.2">
      <c r="A85" t="s">
        <v>51</v>
      </c>
      <c r="B85" s="10" t="s">
        <v>175</v>
      </c>
      <c r="C85" s="10" t="s">
        <v>176</v>
      </c>
      <c r="D85" t="s">
        <v>54</v>
      </c>
      <c r="E85" s="29" t="s">
        <v>177</v>
      </c>
      <c r="F85" s="30" t="s">
        <v>110</v>
      </c>
      <c r="G85" s="31">
        <v>45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57</v>
      </c>
      <c r="O85">
        <f>(M85*21)/100</f>
        <v>0</v>
      </c>
      <c r="P85" t="s">
        <v>27</v>
      </c>
    </row>
    <row r="86" spans="1:16" ht="12.75" customHeight="1" x14ac:dyDescent="0.2">
      <c r="A86" s="33" t="s">
        <v>58</v>
      </c>
      <c r="E86" s="34" t="s">
        <v>54</v>
      </c>
    </row>
    <row r="87" spans="1:16" ht="12.75" customHeight="1" x14ac:dyDescent="0.2">
      <c r="A87" s="33" t="s">
        <v>59</v>
      </c>
      <c r="E87" s="35" t="s">
        <v>178</v>
      </c>
    </row>
    <row r="88" spans="1:16" ht="25.5" customHeight="1" x14ac:dyDescent="0.2">
      <c r="A88" t="s">
        <v>61</v>
      </c>
      <c r="E88" s="34" t="s">
        <v>179</v>
      </c>
    </row>
    <row r="89" spans="1:16" ht="12.75" customHeight="1" x14ac:dyDescent="0.2">
      <c r="A89" t="s">
        <v>48</v>
      </c>
      <c r="C89" s="11" t="s">
        <v>94</v>
      </c>
      <c r="E89" s="28" t="s">
        <v>126</v>
      </c>
      <c r="J89" s="27">
        <f>0</f>
        <v>0</v>
      </c>
      <c r="K89" s="27">
        <f>0</f>
        <v>0</v>
      </c>
      <c r="L89" s="27">
        <f>0+L90+L94</f>
        <v>0</v>
      </c>
      <c r="M89" s="27">
        <f>0+M90+M94</f>
        <v>0</v>
      </c>
    </row>
    <row r="90" spans="1:16" ht="12.75" customHeight="1" x14ac:dyDescent="0.2">
      <c r="A90" t="s">
        <v>51</v>
      </c>
      <c r="B90" s="10" t="s">
        <v>180</v>
      </c>
      <c r="C90" s="10" t="s">
        <v>128</v>
      </c>
      <c r="D90" t="s">
        <v>54</v>
      </c>
      <c r="E90" s="29" t="s">
        <v>129</v>
      </c>
      <c r="F90" s="30" t="s">
        <v>103</v>
      </c>
      <c r="G90" s="31">
        <v>300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57</v>
      </c>
      <c r="O90">
        <f>(M90*0)/100</f>
        <v>0</v>
      </c>
      <c r="P90" t="s">
        <v>49</v>
      </c>
    </row>
    <row r="91" spans="1:16" ht="12.75" customHeight="1" x14ac:dyDescent="0.2">
      <c r="A91" s="33" t="s">
        <v>58</v>
      </c>
      <c r="E91" s="34" t="s">
        <v>130</v>
      </c>
    </row>
    <row r="92" spans="1:16" ht="12.75" customHeight="1" x14ac:dyDescent="0.2">
      <c r="A92" s="33" t="s">
        <v>59</v>
      </c>
      <c r="E92" s="35" t="s">
        <v>54</v>
      </c>
    </row>
    <row r="93" spans="1:16" ht="12.75" customHeight="1" x14ac:dyDescent="0.2">
      <c r="A93" t="s">
        <v>61</v>
      </c>
      <c r="E93" s="34" t="s">
        <v>131</v>
      </c>
    </row>
    <row r="94" spans="1:16" ht="12.75" customHeight="1" x14ac:dyDescent="0.2">
      <c r="A94" t="s">
        <v>51</v>
      </c>
      <c r="B94" s="10" t="s">
        <v>181</v>
      </c>
      <c r="C94" s="10" t="s">
        <v>182</v>
      </c>
      <c r="D94" t="s">
        <v>54</v>
      </c>
      <c r="E94" s="29" t="s">
        <v>183</v>
      </c>
      <c r="F94" s="30" t="s">
        <v>110</v>
      </c>
      <c r="G94" s="31">
        <v>19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57</v>
      </c>
      <c r="O94">
        <f>(M94*21)/100</f>
        <v>0</v>
      </c>
      <c r="P94" t="s">
        <v>27</v>
      </c>
    </row>
    <row r="95" spans="1:16" ht="12.75" customHeight="1" x14ac:dyDescent="0.2">
      <c r="A95" s="33" t="s">
        <v>58</v>
      </c>
      <c r="E95" s="34" t="s">
        <v>184</v>
      </c>
    </row>
    <row r="96" spans="1:16" ht="12.75" customHeight="1" x14ac:dyDescent="0.2">
      <c r="A96" s="33" t="s">
        <v>59</v>
      </c>
      <c r="E96" s="35" t="s">
        <v>54</v>
      </c>
    </row>
    <row r="97" spans="1:5" ht="12.75" customHeight="1" x14ac:dyDescent="0.2">
      <c r="A97" t="s">
        <v>61</v>
      </c>
      <c r="E97" s="34" t="s">
        <v>185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COUNTIFS(L8:L65,"=0",A8:A65,"P")+COUNTIFS(L8:L65,"",A8:A65,"P")+SUM(Q8:Q65)</f>
        <v>14</v>
      </c>
    </row>
    <row r="8" spans="1:20" ht="12.75" customHeight="1" x14ac:dyDescent="0.2">
      <c r="A8" t="s">
        <v>45</v>
      </c>
      <c r="C8" s="24" t="s">
        <v>188</v>
      </c>
      <c r="E8" s="26" t="s">
        <v>189</v>
      </c>
      <c r="J8" s="25">
        <f>0+J9+J34+J59+J64</f>
        <v>0</v>
      </c>
      <c r="K8" s="25">
        <f>0+K9+K34+K59+K64</f>
        <v>0</v>
      </c>
      <c r="L8" s="25">
        <f>0+L9+L34+L59+L64</f>
        <v>0</v>
      </c>
      <c r="M8" s="25">
        <f>0+M9+M34+M59+M64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52</v>
      </c>
      <c r="C10" s="10" t="s">
        <v>53</v>
      </c>
      <c r="D10" t="s">
        <v>54</v>
      </c>
      <c r="E10" s="29" t="s">
        <v>55</v>
      </c>
      <c r="F10" s="30" t="s">
        <v>56</v>
      </c>
      <c r="G10" s="31">
        <v>212.4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51" customHeight="1" x14ac:dyDescent="0.2">
      <c r="A12" s="33" t="s">
        <v>59</v>
      </c>
      <c r="E12" s="35" t="s">
        <v>190</v>
      </c>
    </row>
    <row r="13" spans="1:20" ht="76.5" customHeight="1" x14ac:dyDescent="0.2">
      <c r="A13" t="s">
        <v>61</v>
      </c>
      <c r="E13" s="34" t="s">
        <v>62</v>
      </c>
    </row>
    <row r="14" spans="1:20" ht="12.75" customHeight="1" x14ac:dyDescent="0.2">
      <c r="A14" t="s">
        <v>51</v>
      </c>
      <c r="B14" s="10" t="s">
        <v>27</v>
      </c>
      <c r="C14" s="10" t="s">
        <v>63</v>
      </c>
      <c r="D14" t="s">
        <v>54</v>
      </c>
      <c r="E14" s="29" t="s">
        <v>64</v>
      </c>
      <c r="F14" s="30" t="s">
        <v>56</v>
      </c>
      <c r="G14" s="31">
        <v>0.67500000000000004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137</v>
      </c>
    </row>
    <row r="17" spans="1:16" ht="76.5" customHeight="1" x14ac:dyDescent="0.2">
      <c r="A17" t="s">
        <v>61</v>
      </c>
      <c r="E17" s="34" t="s">
        <v>62</v>
      </c>
    </row>
    <row r="18" spans="1:16" ht="12.75" customHeight="1" x14ac:dyDescent="0.2">
      <c r="A18" t="s">
        <v>51</v>
      </c>
      <c r="B18" s="10" t="s">
        <v>26</v>
      </c>
      <c r="C18" s="10" t="s">
        <v>66</v>
      </c>
      <c r="D18" t="s">
        <v>54</v>
      </c>
      <c r="E18" s="29" t="s">
        <v>67</v>
      </c>
      <c r="F18" s="30" t="s">
        <v>56</v>
      </c>
      <c r="G18" s="31">
        <v>157.5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(M18*0)/100</f>
        <v>0</v>
      </c>
      <c r="P18" t="s">
        <v>49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191</v>
      </c>
    </row>
    <row r="21" spans="1:16" ht="76.5" customHeight="1" x14ac:dyDescent="0.2">
      <c r="A21" t="s">
        <v>61</v>
      </c>
      <c r="E21" s="34" t="s">
        <v>62</v>
      </c>
    </row>
    <row r="22" spans="1:16" ht="12.75" customHeight="1" x14ac:dyDescent="0.2">
      <c r="A22" t="s">
        <v>51</v>
      </c>
      <c r="B22" s="10" t="s">
        <v>69</v>
      </c>
      <c r="C22" s="10" t="s">
        <v>74</v>
      </c>
      <c r="D22" t="s">
        <v>54</v>
      </c>
      <c r="E22" s="29" t="s">
        <v>75</v>
      </c>
      <c r="F22" s="30" t="s">
        <v>76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54</v>
      </c>
    </row>
    <row r="25" spans="1:16" ht="12.75" customHeight="1" x14ac:dyDescent="0.2">
      <c r="A25" t="s">
        <v>61</v>
      </c>
      <c r="E25" s="34" t="s">
        <v>77</v>
      </c>
    </row>
    <row r="26" spans="1:16" ht="12.75" customHeight="1" x14ac:dyDescent="0.2">
      <c r="A26" t="s">
        <v>51</v>
      </c>
      <c r="B26" s="10" t="s">
        <v>73</v>
      </c>
      <c r="C26" s="10" t="s">
        <v>79</v>
      </c>
      <c r="D26" t="s">
        <v>54</v>
      </c>
      <c r="E26" s="29" t="s">
        <v>80</v>
      </c>
      <c r="F26" s="30" t="s">
        <v>76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38.25" customHeight="1" x14ac:dyDescent="0.2">
      <c r="A29" t="s">
        <v>61</v>
      </c>
      <c r="E29" s="34" t="s">
        <v>81</v>
      </c>
    </row>
    <row r="30" spans="1:16" ht="12.75" customHeight="1" x14ac:dyDescent="0.2">
      <c r="A30" t="s">
        <v>51</v>
      </c>
      <c r="B30" s="10" t="s">
        <v>78</v>
      </c>
      <c r="C30" s="10" t="s">
        <v>83</v>
      </c>
      <c r="D30" t="s">
        <v>54</v>
      </c>
      <c r="E30" s="29" t="s">
        <v>84</v>
      </c>
      <c r="F30" s="30" t="s">
        <v>85</v>
      </c>
      <c r="G30" s="31">
        <v>56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12.75" customHeight="1" x14ac:dyDescent="0.2">
      <c r="A33" t="s">
        <v>61</v>
      </c>
      <c r="E33" s="34" t="s">
        <v>87</v>
      </c>
    </row>
    <row r="34" spans="1:16" ht="12.75" customHeight="1" x14ac:dyDescent="0.2">
      <c r="A34" t="s">
        <v>48</v>
      </c>
      <c r="C34" s="11" t="s">
        <v>52</v>
      </c>
      <c r="E34" s="28" t="s">
        <v>88</v>
      </c>
      <c r="J34" s="27">
        <f>0</f>
        <v>0</v>
      </c>
      <c r="K34" s="27">
        <f>0</f>
        <v>0</v>
      </c>
      <c r="L34" s="27">
        <f>0+L35+L39+L43+L47+L51+L55</f>
        <v>0</v>
      </c>
      <c r="M34" s="27">
        <f>0+M35+M39+M43+M47+M51+M55</f>
        <v>0</v>
      </c>
    </row>
    <row r="35" spans="1:16" ht="12.75" customHeight="1" x14ac:dyDescent="0.2">
      <c r="A35" t="s">
        <v>51</v>
      </c>
      <c r="B35" s="10" t="s">
        <v>82</v>
      </c>
      <c r="C35" s="10" t="s">
        <v>95</v>
      </c>
      <c r="D35" t="s">
        <v>54</v>
      </c>
      <c r="E35" s="29" t="s">
        <v>96</v>
      </c>
      <c r="F35" s="30" t="s">
        <v>97</v>
      </c>
      <c r="G35" s="31">
        <v>210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(M35*0)/100</f>
        <v>0</v>
      </c>
      <c r="P35" t="s">
        <v>49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54</v>
      </c>
    </row>
    <row r="38" spans="1:16" ht="12.75" customHeight="1" x14ac:dyDescent="0.2">
      <c r="A38" t="s">
        <v>61</v>
      </c>
      <c r="E38" s="34" t="s">
        <v>144</v>
      </c>
    </row>
    <row r="39" spans="1:16" ht="12.75" customHeight="1" x14ac:dyDescent="0.2">
      <c r="A39" t="s">
        <v>51</v>
      </c>
      <c r="B39" s="10" t="s">
        <v>89</v>
      </c>
      <c r="C39" s="10" t="s">
        <v>192</v>
      </c>
      <c r="D39" t="s">
        <v>54</v>
      </c>
      <c r="E39" s="29" t="s">
        <v>193</v>
      </c>
      <c r="F39" s="30" t="s">
        <v>103</v>
      </c>
      <c r="G39" s="31">
        <v>300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104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194</v>
      </c>
    </row>
    <row r="41" spans="1:16" ht="12.75" customHeight="1" x14ac:dyDescent="0.2">
      <c r="A41" s="33" t="s">
        <v>59</v>
      </c>
      <c r="E41" s="35" t="s">
        <v>54</v>
      </c>
    </row>
    <row r="42" spans="1:16" ht="12.75" customHeight="1" x14ac:dyDescent="0.2">
      <c r="A42" t="s">
        <v>61</v>
      </c>
      <c r="E42" s="34" t="s">
        <v>106</v>
      </c>
    </row>
    <row r="43" spans="1:16" ht="12.75" customHeight="1" x14ac:dyDescent="0.2">
      <c r="A43" t="s">
        <v>51</v>
      </c>
      <c r="B43" s="10" t="s">
        <v>94</v>
      </c>
      <c r="C43" s="10" t="s">
        <v>195</v>
      </c>
      <c r="D43" t="s">
        <v>54</v>
      </c>
      <c r="E43" s="29" t="s">
        <v>196</v>
      </c>
      <c r="F43" s="30" t="s">
        <v>110</v>
      </c>
      <c r="G43" s="31">
        <v>84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104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194</v>
      </c>
    </row>
    <row r="45" spans="1:16" ht="12.75" customHeight="1" x14ac:dyDescent="0.2">
      <c r="A45" s="33" t="s">
        <v>59</v>
      </c>
      <c r="E45" s="35" t="s">
        <v>54</v>
      </c>
    </row>
    <row r="46" spans="1:16" ht="12.75" customHeight="1" x14ac:dyDescent="0.2">
      <c r="A46" t="s">
        <v>61</v>
      </c>
      <c r="E46" s="34" t="s">
        <v>112</v>
      </c>
    </row>
    <row r="47" spans="1:16" ht="12.75" customHeight="1" x14ac:dyDescent="0.2">
      <c r="A47" t="s">
        <v>51</v>
      </c>
      <c r="B47" s="10" t="s">
        <v>100</v>
      </c>
      <c r="C47" s="10" t="s">
        <v>197</v>
      </c>
      <c r="D47" t="s">
        <v>54</v>
      </c>
      <c r="E47" s="29" t="s">
        <v>198</v>
      </c>
      <c r="F47" s="30" t="s">
        <v>110</v>
      </c>
      <c r="G47" s="31">
        <v>10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104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194</v>
      </c>
    </row>
    <row r="49" spans="1:16" ht="12.75" customHeight="1" x14ac:dyDescent="0.2">
      <c r="A49" s="33" t="s">
        <v>59</v>
      </c>
      <c r="E49" s="35" t="s">
        <v>54</v>
      </c>
    </row>
    <row r="50" spans="1:16" ht="12.75" customHeight="1" x14ac:dyDescent="0.2">
      <c r="A50" t="s">
        <v>61</v>
      </c>
      <c r="E50" s="34" t="s">
        <v>116</v>
      </c>
    </row>
    <row r="51" spans="1:16" ht="12.75" customHeight="1" x14ac:dyDescent="0.2">
      <c r="A51" t="s">
        <v>51</v>
      </c>
      <c r="B51" s="10" t="s">
        <v>107</v>
      </c>
      <c r="C51" s="10" t="s">
        <v>199</v>
      </c>
      <c r="D51" t="s">
        <v>54</v>
      </c>
      <c r="E51" s="29" t="s">
        <v>200</v>
      </c>
      <c r="F51" s="30" t="s">
        <v>110</v>
      </c>
      <c r="G51" s="31">
        <v>24</v>
      </c>
      <c r="H51" s="30">
        <v>1.58E-3</v>
      </c>
      <c r="I51" s="30">
        <f>ROUND(G51*H51,6)</f>
        <v>3.7920000000000002E-2</v>
      </c>
      <c r="L51" s="32">
        <v>0</v>
      </c>
      <c r="M51" s="27">
        <f>ROUND(ROUND(L51,2)*ROUND(G51,3),2)</f>
        <v>0</v>
      </c>
      <c r="N51" s="30" t="s">
        <v>104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201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A54" t="s">
        <v>61</v>
      </c>
      <c r="E54" s="34" t="s">
        <v>121</v>
      </c>
    </row>
    <row r="55" spans="1:16" ht="12.75" customHeight="1" x14ac:dyDescent="0.2">
      <c r="A55" t="s">
        <v>51</v>
      </c>
      <c r="B55" s="10" t="s">
        <v>113</v>
      </c>
      <c r="C55" s="10" t="s">
        <v>123</v>
      </c>
      <c r="D55" t="s">
        <v>54</v>
      </c>
      <c r="E55" s="29" t="s">
        <v>124</v>
      </c>
      <c r="F55" s="30" t="s">
        <v>110</v>
      </c>
      <c r="G55" s="31">
        <v>10</v>
      </c>
      <c r="H55" s="30">
        <v>5.9920000000000001E-2</v>
      </c>
      <c r="I55" s="30">
        <f>ROUND(G55*H55,6)</f>
        <v>0.59919999999999995</v>
      </c>
      <c r="L55" s="32">
        <v>0</v>
      </c>
      <c r="M55" s="27">
        <f>ROUND(ROUND(L55,2)*ROUND(G55,3),2)</f>
        <v>0</v>
      </c>
      <c r="N55" s="30" t="s">
        <v>104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125</v>
      </c>
    </row>
    <row r="57" spans="1:16" ht="12.75" customHeight="1" x14ac:dyDescent="0.2">
      <c r="A57" s="33" t="s">
        <v>59</v>
      </c>
      <c r="E57" s="35" t="s">
        <v>54</v>
      </c>
    </row>
    <row r="58" spans="1:16" ht="12.75" customHeight="1" x14ac:dyDescent="0.2">
      <c r="A58" t="s">
        <v>61</v>
      </c>
      <c r="E58" s="34" t="s">
        <v>54</v>
      </c>
    </row>
    <row r="59" spans="1:16" ht="12.75" customHeight="1" x14ac:dyDescent="0.2">
      <c r="A59" t="s">
        <v>48</v>
      </c>
      <c r="C59" s="11" t="s">
        <v>27</v>
      </c>
      <c r="E59" s="28" t="s">
        <v>163</v>
      </c>
      <c r="J59" s="27">
        <f>0</f>
        <v>0</v>
      </c>
      <c r="K59" s="27">
        <f>0</f>
        <v>0</v>
      </c>
      <c r="L59" s="27">
        <f>0+L60</f>
        <v>0</v>
      </c>
      <c r="M59" s="27">
        <f>0+M60</f>
        <v>0</v>
      </c>
    </row>
    <row r="60" spans="1:16" ht="12.75" customHeight="1" x14ac:dyDescent="0.2">
      <c r="A60" t="s">
        <v>51</v>
      </c>
      <c r="B60" s="10" t="s">
        <v>117</v>
      </c>
      <c r="C60" s="10" t="s">
        <v>202</v>
      </c>
      <c r="D60" t="s">
        <v>54</v>
      </c>
      <c r="E60" s="29" t="s">
        <v>203</v>
      </c>
      <c r="F60" s="30" t="s">
        <v>103</v>
      </c>
      <c r="G60" s="31">
        <v>161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57</v>
      </c>
      <c r="O60">
        <f>(M60*21)/100</f>
        <v>0</v>
      </c>
      <c r="P60" t="s">
        <v>27</v>
      </c>
    </row>
    <row r="61" spans="1:16" ht="12.75" customHeight="1" x14ac:dyDescent="0.2">
      <c r="A61" s="33" t="s">
        <v>58</v>
      </c>
      <c r="E61" s="34" t="s">
        <v>54</v>
      </c>
    </row>
    <row r="62" spans="1:16" ht="12.75" customHeight="1" x14ac:dyDescent="0.2">
      <c r="A62" s="33" t="s">
        <v>59</v>
      </c>
      <c r="E62" s="35" t="s">
        <v>54</v>
      </c>
    </row>
    <row r="63" spans="1:16" ht="12.75" customHeight="1" x14ac:dyDescent="0.2">
      <c r="A63" t="s">
        <v>61</v>
      </c>
      <c r="E63" s="34" t="s">
        <v>204</v>
      </c>
    </row>
    <row r="64" spans="1:16" ht="12.75" customHeight="1" x14ac:dyDescent="0.2">
      <c r="A64" t="s">
        <v>48</v>
      </c>
      <c r="C64" s="11" t="s">
        <v>94</v>
      </c>
      <c r="E64" s="28" t="s">
        <v>126</v>
      </c>
      <c r="J64" s="27">
        <f>0</f>
        <v>0</v>
      </c>
      <c r="K64" s="27">
        <f>0</f>
        <v>0</v>
      </c>
      <c r="L64" s="27">
        <f>0+L65</f>
        <v>0</v>
      </c>
      <c r="M64" s="27">
        <f>0+M65</f>
        <v>0</v>
      </c>
    </row>
    <row r="65" spans="1:16" ht="12.75" customHeight="1" x14ac:dyDescent="0.2">
      <c r="A65" t="s">
        <v>51</v>
      </c>
      <c r="B65" s="10" t="s">
        <v>122</v>
      </c>
      <c r="C65" s="10" t="s">
        <v>128</v>
      </c>
      <c r="D65" t="s">
        <v>54</v>
      </c>
      <c r="E65" s="29" t="s">
        <v>129</v>
      </c>
      <c r="F65" s="30" t="s">
        <v>103</v>
      </c>
      <c r="G65" s="31">
        <v>300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57</v>
      </c>
      <c r="O65">
        <f>(M65*0)/100</f>
        <v>0</v>
      </c>
      <c r="P65" t="s">
        <v>49</v>
      </c>
    </row>
    <row r="66" spans="1:16" ht="12.75" customHeight="1" x14ac:dyDescent="0.2">
      <c r="A66" s="33" t="s">
        <v>58</v>
      </c>
      <c r="E66" s="34" t="s">
        <v>130</v>
      </c>
    </row>
    <row r="67" spans="1:16" ht="12.75" customHeight="1" x14ac:dyDescent="0.2">
      <c r="A67" s="33" t="s">
        <v>59</v>
      </c>
      <c r="E67" s="35" t="s">
        <v>54</v>
      </c>
    </row>
    <row r="68" spans="1:16" ht="12.75" customHeight="1" x14ac:dyDescent="0.2">
      <c r="A68" t="s">
        <v>61</v>
      </c>
      <c r="E68" s="34" t="s">
        <v>131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workbookViewId="0">
      <pane ySplit="7" topLeftCell="A14" activePane="bottomLeft" state="frozen"/>
      <selection pane="bottomLeft" activeCell="E22" sqref="E2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COUNTIFS(L8:L73,"=0",A8:A73,"P")+COUNTIFS(L8:L73,"",A8:A73,"P")+SUM(Q8:Q73)</f>
        <v>16</v>
      </c>
    </row>
    <row r="8" spans="1:20" ht="12.75" customHeight="1" x14ac:dyDescent="0.2">
      <c r="A8" t="s">
        <v>45</v>
      </c>
      <c r="C8" s="24" t="s">
        <v>207</v>
      </c>
      <c r="E8" s="26" t="s">
        <v>208</v>
      </c>
      <c r="J8" s="25">
        <f>0+J9+J34+J59+J72</f>
        <v>0</v>
      </c>
      <c r="K8" s="25">
        <f>0+K9+K34+K59+K72</f>
        <v>0</v>
      </c>
      <c r="L8" s="25">
        <f>0+L9+L34+L59+L72</f>
        <v>0</v>
      </c>
      <c r="M8" s="25">
        <f>0+M9+M34+M59+M72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52</v>
      </c>
      <c r="C10" s="10" t="s">
        <v>53</v>
      </c>
      <c r="D10" t="s">
        <v>54</v>
      </c>
      <c r="E10" s="29" t="s">
        <v>55</v>
      </c>
      <c r="F10" s="30" t="s">
        <v>56</v>
      </c>
      <c r="G10" s="31">
        <v>705.6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57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54</v>
      </c>
    </row>
    <row r="12" spans="1:20" ht="51" customHeight="1" x14ac:dyDescent="0.2">
      <c r="A12" s="33" t="s">
        <v>59</v>
      </c>
      <c r="E12" s="35" t="s">
        <v>209</v>
      </c>
    </row>
    <row r="13" spans="1:20" ht="76.5" customHeight="1" x14ac:dyDescent="0.2">
      <c r="A13" t="s">
        <v>61</v>
      </c>
      <c r="E13" s="34" t="s">
        <v>62</v>
      </c>
    </row>
    <row r="14" spans="1:20" ht="12.75" customHeight="1" x14ac:dyDescent="0.2">
      <c r="A14" t="s">
        <v>51</v>
      </c>
      <c r="B14" s="10" t="s">
        <v>27</v>
      </c>
      <c r="C14" s="10" t="s">
        <v>63</v>
      </c>
      <c r="D14" t="s">
        <v>54</v>
      </c>
      <c r="E14" s="29" t="s">
        <v>64</v>
      </c>
      <c r="F14" s="30" t="s">
        <v>56</v>
      </c>
      <c r="G14" s="31">
        <v>3.7130000000000001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57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54</v>
      </c>
    </row>
    <row r="16" spans="1:20" ht="12.75" customHeight="1" x14ac:dyDescent="0.2">
      <c r="A16" s="33" t="s">
        <v>59</v>
      </c>
      <c r="E16" s="35" t="s">
        <v>210</v>
      </c>
    </row>
    <row r="17" spans="1:16" ht="76.5" customHeight="1" x14ac:dyDescent="0.2">
      <c r="A17" t="s">
        <v>61</v>
      </c>
      <c r="E17" s="34" t="s">
        <v>62</v>
      </c>
    </row>
    <row r="18" spans="1:16" ht="12.75" customHeight="1" x14ac:dyDescent="0.2">
      <c r="A18" t="s">
        <v>51</v>
      </c>
      <c r="B18" s="10" t="s">
        <v>26</v>
      </c>
      <c r="C18" s="10" t="s">
        <v>66</v>
      </c>
      <c r="D18" t="s">
        <v>54</v>
      </c>
      <c r="E18" s="29" t="s">
        <v>67</v>
      </c>
      <c r="F18" s="30" t="s">
        <v>56</v>
      </c>
      <c r="G18" s="31">
        <v>262.5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57</v>
      </c>
      <c r="O18">
        <f>(M18*0)/100</f>
        <v>0</v>
      </c>
      <c r="P18" t="s">
        <v>49</v>
      </c>
    </row>
    <row r="19" spans="1:16" ht="12.75" customHeight="1" x14ac:dyDescent="0.2">
      <c r="A19" s="33" t="s">
        <v>58</v>
      </c>
      <c r="E19" s="34" t="s">
        <v>54</v>
      </c>
    </row>
    <row r="20" spans="1:16" ht="12.75" customHeight="1" x14ac:dyDescent="0.2">
      <c r="A20" s="33" t="s">
        <v>59</v>
      </c>
      <c r="E20" s="35" t="s">
        <v>211</v>
      </c>
    </row>
    <row r="21" spans="1:16" ht="76.5" customHeight="1" x14ac:dyDescent="0.2">
      <c r="A21" t="s">
        <v>61</v>
      </c>
      <c r="E21" s="34" t="s">
        <v>62</v>
      </c>
    </row>
    <row r="22" spans="1:16" ht="12.75" customHeight="1" x14ac:dyDescent="0.2">
      <c r="A22" t="s">
        <v>51</v>
      </c>
      <c r="B22" s="10" t="s">
        <v>69</v>
      </c>
      <c r="C22" s="10" t="s">
        <v>74</v>
      </c>
      <c r="D22" t="s">
        <v>54</v>
      </c>
      <c r="E22" s="29" t="s">
        <v>75</v>
      </c>
      <c r="F22" s="30" t="s">
        <v>76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57</v>
      </c>
      <c r="O22">
        <f>(M22*21)/100</f>
        <v>0</v>
      </c>
      <c r="P22" t="s">
        <v>27</v>
      </c>
    </row>
    <row r="23" spans="1:16" ht="12.75" customHeight="1" x14ac:dyDescent="0.2">
      <c r="A23" s="33" t="s">
        <v>58</v>
      </c>
      <c r="E23" s="34" t="s">
        <v>54</v>
      </c>
    </row>
    <row r="24" spans="1:16" ht="12.75" customHeight="1" x14ac:dyDescent="0.2">
      <c r="A24" s="33" t="s">
        <v>59</v>
      </c>
      <c r="E24" s="35" t="s">
        <v>54</v>
      </c>
    </row>
    <row r="25" spans="1:16" ht="12.75" customHeight="1" x14ac:dyDescent="0.2">
      <c r="A25" t="s">
        <v>61</v>
      </c>
      <c r="E25" s="34" t="s">
        <v>77</v>
      </c>
    </row>
    <row r="26" spans="1:16" ht="12.75" customHeight="1" x14ac:dyDescent="0.2">
      <c r="A26" t="s">
        <v>51</v>
      </c>
      <c r="B26" s="10" t="s">
        <v>73</v>
      </c>
      <c r="C26" s="10" t="s">
        <v>79</v>
      </c>
      <c r="D26" t="s">
        <v>54</v>
      </c>
      <c r="E26" s="29" t="s">
        <v>80</v>
      </c>
      <c r="F26" s="30" t="s">
        <v>76</v>
      </c>
      <c r="G26" s="31">
        <v>1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57</v>
      </c>
      <c r="O26">
        <f>(M26*21)/100</f>
        <v>0</v>
      </c>
      <c r="P26" t="s">
        <v>27</v>
      </c>
    </row>
    <row r="27" spans="1:16" ht="12.75" customHeight="1" x14ac:dyDescent="0.2">
      <c r="A27" s="33" t="s">
        <v>58</v>
      </c>
      <c r="E27" s="34" t="s">
        <v>54</v>
      </c>
    </row>
    <row r="28" spans="1:16" ht="12.75" customHeight="1" x14ac:dyDescent="0.2">
      <c r="A28" s="33" t="s">
        <v>59</v>
      </c>
      <c r="E28" s="35" t="s">
        <v>54</v>
      </c>
    </row>
    <row r="29" spans="1:16" ht="38.25" customHeight="1" x14ac:dyDescent="0.2">
      <c r="A29" t="s">
        <v>61</v>
      </c>
      <c r="E29" s="34" t="s">
        <v>81</v>
      </c>
    </row>
    <row r="30" spans="1:16" ht="12.75" customHeight="1" x14ac:dyDescent="0.2">
      <c r="A30" t="s">
        <v>51</v>
      </c>
      <c r="B30" s="10" t="s">
        <v>78</v>
      </c>
      <c r="C30" s="10" t="s">
        <v>83</v>
      </c>
      <c r="D30" t="s">
        <v>54</v>
      </c>
      <c r="E30" s="29" t="s">
        <v>84</v>
      </c>
      <c r="F30" s="30" t="s">
        <v>85</v>
      </c>
      <c r="G30" s="31">
        <v>56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57</v>
      </c>
      <c r="O30">
        <f>(M30*21)/100</f>
        <v>0</v>
      </c>
      <c r="P30" t="s">
        <v>27</v>
      </c>
    </row>
    <row r="31" spans="1:16" ht="12.75" customHeight="1" x14ac:dyDescent="0.2">
      <c r="A31" s="33" t="s">
        <v>58</v>
      </c>
      <c r="E31" s="34" t="s">
        <v>54</v>
      </c>
    </row>
    <row r="32" spans="1:16" ht="12.75" customHeight="1" x14ac:dyDescent="0.2">
      <c r="A32" s="33" t="s">
        <v>59</v>
      </c>
      <c r="E32" s="35" t="s">
        <v>54</v>
      </c>
    </row>
    <row r="33" spans="1:16" ht="12.75" customHeight="1" x14ac:dyDescent="0.2">
      <c r="A33" t="s">
        <v>61</v>
      </c>
      <c r="E33" s="34" t="s">
        <v>87</v>
      </c>
    </row>
    <row r="34" spans="1:16" ht="12.75" customHeight="1" x14ac:dyDescent="0.2">
      <c r="A34" t="s">
        <v>48</v>
      </c>
      <c r="C34" s="11" t="s">
        <v>52</v>
      </c>
      <c r="E34" s="28" t="s">
        <v>88</v>
      </c>
      <c r="J34" s="27">
        <f>0</f>
        <v>0</v>
      </c>
      <c r="K34" s="27">
        <f>0</f>
        <v>0</v>
      </c>
      <c r="L34" s="27">
        <f>0+L35+L39+L43+L47+L51+L55</f>
        <v>0</v>
      </c>
      <c r="M34" s="27">
        <f>0+M35+M39+M43+M47+M51+M55</f>
        <v>0</v>
      </c>
    </row>
    <row r="35" spans="1:16" ht="12.75" customHeight="1" x14ac:dyDescent="0.2">
      <c r="A35" t="s">
        <v>51</v>
      </c>
      <c r="B35" s="10" t="s">
        <v>82</v>
      </c>
      <c r="C35" s="10" t="s">
        <v>95</v>
      </c>
      <c r="D35" t="s">
        <v>54</v>
      </c>
      <c r="E35" s="29" t="s">
        <v>96</v>
      </c>
      <c r="F35" s="30" t="s">
        <v>97</v>
      </c>
      <c r="G35" s="31">
        <v>350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57</v>
      </c>
      <c r="O35">
        <f>(M35*0)/100</f>
        <v>0</v>
      </c>
      <c r="P35" t="s">
        <v>49</v>
      </c>
    </row>
    <row r="36" spans="1:16" ht="12.75" customHeight="1" x14ac:dyDescent="0.2">
      <c r="A36" s="33" t="s">
        <v>58</v>
      </c>
      <c r="E36" s="34" t="s">
        <v>54</v>
      </c>
    </row>
    <row r="37" spans="1:16" ht="12.75" customHeight="1" x14ac:dyDescent="0.2">
      <c r="A37" s="33" t="s">
        <v>59</v>
      </c>
      <c r="E37" s="35" t="s">
        <v>54</v>
      </c>
    </row>
    <row r="38" spans="1:16" ht="12.75" customHeight="1" x14ac:dyDescent="0.2">
      <c r="A38" t="s">
        <v>61</v>
      </c>
      <c r="E38" s="34" t="s">
        <v>144</v>
      </c>
    </row>
    <row r="39" spans="1:16" ht="12.75" customHeight="1" x14ac:dyDescent="0.2">
      <c r="A39" t="s">
        <v>51</v>
      </c>
      <c r="B39" s="10" t="s">
        <v>89</v>
      </c>
      <c r="C39" s="10" t="s">
        <v>192</v>
      </c>
      <c r="D39" t="s">
        <v>54</v>
      </c>
      <c r="E39" s="29" t="s">
        <v>193</v>
      </c>
      <c r="F39" s="30" t="s">
        <v>103</v>
      </c>
      <c r="G39" s="31">
        <v>1650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104</v>
      </c>
      <c r="O39">
        <f>(M39*21)/100</f>
        <v>0</v>
      </c>
      <c r="P39" t="s">
        <v>27</v>
      </c>
    </row>
    <row r="40" spans="1:16" ht="12.75" customHeight="1" x14ac:dyDescent="0.2">
      <c r="A40" s="33" t="s">
        <v>58</v>
      </c>
      <c r="E40" s="34" t="s">
        <v>194</v>
      </c>
    </row>
    <row r="41" spans="1:16" ht="12.75" customHeight="1" x14ac:dyDescent="0.2">
      <c r="A41" s="33" t="s">
        <v>59</v>
      </c>
      <c r="E41" s="35" t="s">
        <v>54</v>
      </c>
    </row>
    <row r="42" spans="1:16" ht="12.75" customHeight="1" x14ac:dyDescent="0.2">
      <c r="A42" t="s">
        <v>61</v>
      </c>
      <c r="E42" s="34" t="s">
        <v>106</v>
      </c>
    </row>
    <row r="43" spans="1:16" ht="12.75" customHeight="1" x14ac:dyDescent="0.2">
      <c r="A43" t="s">
        <v>51</v>
      </c>
      <c r="B43" s="10" t="s">
        <v>94</v>
      </c>
      <c r="C43" s="10" t="s">
        <v>195</v>
      </c>
      <c r="D43" t="s">
        <v>54</v>
      </c>
      <c r="E43" s="29" t="s">
        <v>196</v>
      </c>
      <c r="F43" s="30" t="s">
        <v>110</v>
      </c>
      <c r="G43" s="31">
        <v>308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104</v>
      </c>
      <c r="O43">
        <f>(M43*21)/100</f>
        <v>0</v>
      </c>
      <c r="P43" t="s">
        <v>27</v>
      </c>
    </row>
    <row r="44" spans="1:16" ht="12.75" customHeight="1" x14ac:dyDescent="0.2">
      <c r="A44" s="33" t="s">
        <v>58</v>
      </c>
      <c r="E44" s="34" t="s">
        <v>194</v>
      </c>
    </row>
    <row r="45" spans="1:16" ht="12.75" customHeight="1" x14ac:dyDescent="0.2">
      <c r="A45" s="33" t="s">
        <v>59</v>
      </c>
      <c r="E45" s="35" t="s">
        <v>54</v>
      </c>
    </row>
    <row r="46" spans="1:16" ht="12.75" customHeight="1" x14ac:dyDescent="0.2">
      <c r="A46" t="s">
        <v>61</v>
      </c>
      <c r="E46" s="34" t="s">
        <v>112</v>
      </c>
    </row>
    <row r="47" spans="1:16" ht="12.75" customHeight="1" x14ac:dyDescent="0.2">
      <c r="A47" t="s">
        <v>51</v>
      </c>
      <c r="B47" s="10" t="s">
        <v>100</v>
      </c>
      <c r="C47" s="10" t="s">
        <v>197</v>
      </c>
      <c r="D47" t="s">
        <v>54</v>
      </c>
      <c r="E47" s="29" t="s">
        <v>198</v>
      </c>
      <c r="F47" s="30" t="s">
        <v>110</v>
      </c>
      <c r="G47" s="31">
        <v>20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104</v>
      </c>
      <c r="O47">
        <f>(M47*21)/100</f>
        <v>0</v>
      </c>
      <c r="P47" t="s">
        <v>27</v>
      </c>
    </row>
    <row r="48" spans="1:16" ht="12.75" customHeight="1" x14ac:dyDescent="0.2">
      <c r="A48" s="33" t="s">
        <v>58</v>
      </c>
      <c r="E48" s="34" t="s">
        <v>194</v>
      </c>
    </row>
    <row r="49" spans="1:16" ht="12.75" customHeight="1" x14ac:dyDescent="0.2">
      <c r="A49" s="33" t="s">
        <v>59</v>
      </c>
      <c r="E49" s="35" t="s">
        <v>54</v>
      </c>
    </row>
    <row r="50" spans="1:16" ht="12.75" customHeight="1" x14ac:dyDescent="0.2">
      <c r="A50" t="s">
        <v>61</v>
      </c>
      <c r="E50" s="34" t="s">
        <v>116</v>
      </c>
    </row>
    <row r="51" spans="1:16" ht="12.75" customHeight="1" x14ac:dyDescent="0.2">
      <c r="A51" t="s">
        <v>51</v>
      </c>
      <c r="B51" s="10" t="s">
        <v>107</v>
      </c>
      <c r="C51" s="10" t="s">
        <v>199</v>
      </c>
      <c r="D51" t="s">
        <v>54</v>
      </c>
      <c r="E51" s="29" t="s">
        <v>200</v>
      </c>
      <c r="F51" s="30" t="s">
        <v>110</v>
      </c>
      <c r="G51" s="31">
        <v>64</v>
      </c>
      <c r="H51" s="30">
        <v>1.58E-3</v>
      </c>
      <c r="I51" s="30">
        <f>ROUND(G51*H51,6)</f>
        <v>0.10112</v>
      </c>
      <c r="L51" s="32">
        <v>0</v>
      </c>
      <c r="M51" s="27">
        <f>ROUND(ROUND(L51,2)*ROUND(G51,3),2)</f>
        <v>0</v>
      </c>
      <c r="N51" s="30" t="s">
        <v>104</v>
      </c>
      <c r="O51">
        <f>(M51*21)/100</f>
        <v>0</v>
      </c>
      <c r="P51" t="s">
        <v>27</v>
      </c>
    </row>
    <row r="52" spans="1:16" ht="12.75" customHeight="1" x14ac:dyDescent="0.2">
      <c r="A52" s="33" t="s">
        <v>58</v>
      </c>
      <c r="E52" s="34" t="s">
        <v>201</v>
      </c>
    </row>
    <row r="53" spans="1:16" ht="12.75" customHeight="1" x14ac:dyDescent="0.2">
      <c r="A53" s="33" t="s">
        <v>59</v>
      </c>
      <c r="E53" s="35" t="s">
        <v>54</v>
      </c>
    </row>
    <row r="54" spans="1:16" ht="12.75" customHeight="1" x14ac:dyDescent="0.2">
      <c r="A54" t="s">
        <v>61</v>
      </c>
      <c r="E54" s="34" t="s">
        <v>121</v>
      </c>
    </row>
    <row r="55" spans="1:16" ht="12.75" customHeight="1" x14ac:dyDescent="0.2">
      <c r="A55" t="s">
        <v>51</v>
      </c>
      <c r="B55" s="10" t="s">
        <v>113</v>
      </c>
      <c r="C55" s="10" t="s">
        <v>123</v>
      </c>
      <c r="D55" t="s">
        <v>54</v>
      </c>
      <c r="E55" s="29" t="s">
        <v>124</v>
      </c>
      <c r="F55" s="30" t="s">
        <v>110</v>
      </c>
      <c r="G55" s="31">
        <v>20</v>
      </c>
      <c r="H55" s="30">
        <v>5.9920000000000001E-2</v>
      </c>
      <c r="I55" s="30">
        <f>ROUND(G55*H55,6)</f>
        <v>1.1983999999999999</v>
      </c>
      <c r="L55" s="32">
        <v>0</v>
      </c>
      <c r="M55" s="27">
        <f>ROUND(ROUND(L55,2)*ROUND(G55,3),2)</f>
        <v>0</v>
      </c>
      <c r="N55" s="30" t="s">
        <v>104</v>
      </c>
      <c r="O55">
        <f>(M55*21)/100</f>
        <v>0</v>
      </c>
      <c r="P55" t="s">
        <v>27</v>
      </c>
    </row>
    <row r="56" spans="1:16" ht="12.75" customHeight="1" x14ac:dyDescent="0.2">
      <c r="A56" s="33" t="s">
        <v>58</v>
      </c>
      <c r="E56" s="34" t="s">
        <v>125</v>
      </c>
    </row>
    <row r="57" spans="1:16" ht="12.75" customHeight="1" x14ac:dyDescent="0.2">
      <c r="A57" s="33" t="s">
        <v>59</v>
      </c>
      <c r="E57" s="35" t="s">
        <v>54</v>
      </c>
    </row>
    <row r="58" spans="1:16" ht="12.75" customHeight="1" x14ac:dyDescent="0.2">
      <c r="A58" t="s">
        <v>61</v>
      </c>
      <c r="E58" s="34" t="s">
        <v>54</v>
      </c>
    </row>
    <row r="59" spans="1:16" ht="12.75" customHeight="1" x14ac:dyDescent="0.2">
      <c r="A59" t="s">
        <v>48</v>
      </c>
      <c r="C59" s="11" t="s">
        <v>27</v>
      </c>
      <c r="E59" s="28" t="s">
        <v>163</v>
      </c>
      <c r="J59" s="27">
        <f>0</f>
        <v>0</v>
      </c>
      <c r="K59" s="27">
        <f>0</f>
        <v>0</v>
      </c>
      <c r="L59" s="27">
        <f>0+L60+L64+L68</f>
        <v>0</v>
      </c>
      <c r="M59" s="27">
        <f>0+M60+M64+M68</f>
        <v>0</v>
      </c>
    </row>
    <row r="60" spans="1:16" ht="12.75" customHeight="1" x14ac:dyDescent="0.2">
      <c r="A60" t="s">
        <v>51</v>
      </c>
      <c r="B60" s="10" t="s">
        <v>117</v>
      </c>
      <c r="C60" s="10" t="s">
        <v>212</v>
      </c>
      <c r="D60" t="s">
        <v>54</v>
      </c>
      <c r="E60" s="29" t="s">
        <v>213</v>
      </c>
      <c r="F60" s="30" t="s">
        <v>97</v>
      </c>
      <c r="G60" s="31">
        <v>10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57</v>
      </c>
      <c r="O60">
        <f>(M60*21)/100</f>
        <v>0</v>
      </c>
      <c r="P60" t="s">
        <v>27</v>
      </c>
    </row>
    <row r="61" spans="1:16" ht="12.75" customHeight="1" x14ac:dyDescent="0.2">
      <c r="A61" s="33" t="s">
        <v>58</v>
      </c>
      <c r="E61" s="34" t="s">
        <v>54</v>
      </c>
    </row>
    <row r="62" spans="1:16" ht="12.75" customHeight="1" x14ac:dyDescent="0.2">
      <c r="A62" s="33" t="s">
        <v>59</v>
      </c>
      <c r="E62" s="35" t="s">
        <v>214</v>
      </c>
    </row>
    <row r="63" spans="1:16" ht="63.75" customHeight="1" x14ac:dyDescent="0.2">
      <c r="A63" t="s">
        <v>61</v>
      </c>
      <c r="E63" s="34" t="s">
        <v>215</v>
      </c>
    </row>
    <row r="64" spans="1:16" ht="12.75" customHeight="1" x14ac:dyDescent="0.2">
      <c r="A64" t="s">
        <v>51</v>
      </c>
      <c r="B64" s="10" t="s">
        <v>122</v>
      </c>
      <c r="C64" s="10" t="s">
        <v>216</v>
      </c>
      <c r="D64" t="s">
        <v>54</v>
      </c>
      <c r="E64" s="29" t="s">
        <v>217</v>
      </c>
      <c r="F64" s="30" t="s">
        <v>92</v>
      </c>
      <c r="G64" s="31">
        <v>2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104</v>
      </c>
      <c r="O64">
        <f>(M64*21)/100</f>
        <v>0</v>
      </c>
      <c r="P64" t="s">
        <v>27</v>
      </c>
    </row>
    <row r="65" spans="1:16" ht="25.5" customHeight="1" x14ac:dyDescent="0.2">
      <c r="A65" s="33" t="s">
        <v>58</v>
      </c>
      <c r="E65" s="34" t="s">
        <v>218</v>
      </c>
    </row>
    <row r="66" spans="1:16" ht="12.75" customHeight="1" x14ac:dyDescent="0.2">
      <c r="A66" s="33" t="s">
        <v>59</v>
      </c>
      <c r="E66" s="35" t="s">
        <v>54</v>
      </c>
    </row>
    <row r="67" spans="1:16" ht="38.25" customHeight="1" x14ac:dyDescent="0.2">
      <c r="A67" t="s">
        <v>61</v>
      </c>
      <c r="E67" s="34" t="s">
        <v>219</v>
      </c>
    </row>
    <row r="68" spans="1:16" ht="12.75" customHeight="1" x14ac:dyDescent="0.2">
      <c r="A68" t="s">
        <v>51</v>
      </c>
      <c r="B68" s="10" t="s">
        <v>127</v>
      </c>
      <c r="C68" s="10" t="s">
        <v>202</v>
      </c>
      <c r="D68" t="s">
        <v>54</v>
      </c>
      <c r="E68" s="29" t="s">
        <v>203</v>
      </c>
      <c r="F68" s="30" t="s">
        <v>103</v>
      </c>
      <c r="G68" s="31">
        <v>2000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57</v>
      </c>
      <c r="O68">
        <f>(M68*21)/100</f>
        <v>0</v>
      </c>
      <c r="P68" t="s">
        <v>27</v>
      </c>
    </row>
    <row r="69" spans="1:16" ht="12.75" customHeight="1" x14ac:dyDescent="0.2">
      <c r="A69" s="33" t="s">
        <v>58</v>
      </c>
      <c r="E69" s="34" t="s">
        <v>203</v>
      </c>
    </row>
    <row r="70" spans="1:16" ht="12.75" customHeight="1" x14ac:dyDescent="0.2">
      <c r="A70" s="33" t="s">
        <v>59</v>
      </c>
      <c r="E70" s="35" t="s">
        <v>54</v>
      </c>
    </row>
    <row r="71" spans="1:16" ht="12.75" customHeight="1" x14ac:dyDescent="0.2">
      <c r="A71" t="s">
        <v>61</v>
      </c>
      <c r="E71" s="34" t="s">
        <v>204</v>
      </c>
    </row>
    <row r="72" spans="1:16" ht="12.75" customHeight="1" x14ac:dyDescent="0.2">
      <c r="A72" t="s">
        <v>48</v>
      </c>
      <c r="C72" s="11" t="s">
        <v>94</v>
      </c>
      <c r="E72" s="28" t="s">
        <v>126</v>
      </c>
      <c r="J72" s="27">
        <f>0</f>
        <v>0</v>
      </c>
      <c r="K72" s="27">
        <f>0</f>
        <v>0</v>
      </c>
      <c r="L72" s="27">
        <f>0+L73</f>
        <v>0</v>
      </c>
      <c r="M72" s="27">
        <f>0+M73</f>
        <v>0</v>
      </c>
    </row>
    <row r="73" spans="1:16" ht="12.75" customHeight="1" x14ac:dyDescent="0.2">
      <c r="A73" t="s">
        <v>51</v>
      </c>
      <c r="B73" s="10" t="s">
        <v>158</v>
      </c>
      <c r="C73" s="10" t="s">
        <v>128</v>
      </c>
      <c r="D73" t="s">
        <v>54</v>
      </c>
      <c r="E73" s="29" t="s">
        <v>129</v>
      </c>
      <c r="F73" s="30" t="s">
        <v>103</v>
      </c>
      <c r="G73" s="31">
        <v>1650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57</v>
      </c>
      <c r="O73">
        <f>(M73*0)/100</f>
        <v>0</v>
      </c>
      <c r="P73" t="s">
        <v>49</v>
      </c>
    </row>
    <row r="74" spans="1:16" ht="12.75" customHeight="1" x14ac:dyDescent="0.2">
      <c r="A74" s="33" t="s">
        <v>58</v>
      </c>
      <c r="E74" s="34" t="s">
        <v>130</v>
      </c>
    </row>
    <row r="75" spans="1:16" ht="12.75" customHeight="1" x14ac:dyDescent="0.2">
      <c r="A75" s="33" t="s">
        <v>59</v>
      </c>
      <c r="E75" s="35" t="s">
        <v>54</v>
      </c>
    </row>
    <row r="76" spans="1:16" ht="12.75" customHeight="1" x14ac:dyDescent="0.2">
      <c r="A76" t="s">
        <v>61</v>
      </c>
      <c r="E76" s="34" t="s">
        <v>131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220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220</v>
      </c>
      <c r="D4" s="5"/>
      <c r="E4" s="23" t="s">
        <v>221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COUNTIFS(L8:L23,"=0",A8:A23,"P")+COUNTIFS(L8:L23,"",A8:A23,"P")+SUM(Q8:Q23)</f>
        <v>4</v>
      </c>
    </row>
    <row r="8" spans="1:20" ht="12.75" customHeight="1" x14ac:dyDescent="0.2">
      <c r="A8" t="s">
        <v>45</v>
      </c>
      <c r="C8" s="24" t="s">
        <v>224</v>
      </c>
      <c r="E8" s="26" t="s">
        <v>221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20" ht="12.75" customHeight="1" x14ac:dyDescent="0.2">
      <c r="A9" t="s">
        <v>48</v>
      </c>
      <c r="C9" s="11" t="s">
        <v>52</v>
      </c>
      <c r="E9" s="28" t="s">
        <v>225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52</v>
      </c>
      <c r="C10" s="10" t="s">
        <v>226</v>
      </c>
      <c r="D10" t="s">
        <v>54</v>
      </c>
      <c r="E10" s="29" t="s">
        <v>227</v>
      </c>
      <c r="F10" s="30" t="s">
        <v>76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228</v>
      </c>
      <c r="O10">
        <f>(M10*21)/100</f>
        <v>0</v>
      </c>
      <c r="P10" t="s">
        <v>27</v>
      </c>
    </row>
    <row r="11" spans="1:20" ht="12.75" customHeight="1" x14ac:dyDescent="0.2">
      <c r="A11" s="33" t="s">
        <v>58</v>
      </c>
      <c r="E11" s="34" t="s">
        <v>229</v>
      </c>
    </row>
    <row r="12" spans="1:20" ht="12.75" customHeight="1" x14ac:dyDescent="0.2">
      <c r="A12" s="33" t="s">
        <v>59</v>
      </c>
      <c r="E12" s="35" t="s">
        <v>230</v>
      </c>
    </row>
    <row r="13" spans="1:20" ht="12.75" customHeight="1" x14ac:dyDescent="0.2">
      <c r="A13" t="s">
        <v>61</v>
      </c>
      <c r="E13" s="34" t="s">
        <v>231</v>
      </c>
    </row>
    <row r="14" spans="1:20" ht="12.75" customHeight="1" x14ac:dyDescent="0.2">
      <c r="A14" t="s">
        <v>51</v>
      </c>
      <c r="B14" s="10" t="s">
        <v>27</v>
      </c>
      <c r="C14" s="10" t="s">
        <v>232</v>
      </c>
      <c r="D14" t="s">
        <v>54</v>
      </c>
      <c r="E14" s="29" t="s">
        <v>233</v>
      </c>
      <c r="F14" s="30" t="s">
        <v>76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228</v>
      </c>
      <c r="O14">
        <f>(M14*21)/100</f>
        <v>0</v>
      </c>
      <c r="P14" t="s">
        <v>27</v>
      </c>
    </row>
    <row r="15" spans="1:20" ht="12.75" customHeight="1" x14ac:dyDescent="0.2">
      <c r="A15" s="33" t="s">
        <v>58</v>
      </c>
      <c r="E15" s="34" t="s">
        <v>234</v>
      </c>
    </row>
    <row r="16" spans="1:20" ht="12.75" customHeight="1" x14ac:dyDescent="0.2">
      <c r="A16" s="33" t="s">
        <v>59</v>
      </c>
      <c r="E16" s="35" t="s">
        <v>230</v>
      </c>
    </row>
    <row r="17" spans="1:16" ht="12.75" customHeight="1" x14ac:dyDescent="0.2">
      <c r="A17" t="s">
        <v>61</v>
      </c>
      <c r="E17" s="34" t="s">
        <v>235</v>
      </c>
    </row>
    <row r="18" spans="1:16" ht="12.75" customHeight="1" x14ac:dyDescent="0.2">
      <c r="A18" t="s">
        <v>48</v>
      </c>
      <c r="C18" s="11" t="s">
        <v>27</v>
      </c>
      <c r="E18" s="28" t="s">
        <v>236</v>
      </c>
      <c r="J18" s="27">
        <f>0</f>
        <v>0</v>
      </c>
      <c r="K18" s="27">
        <f>0</f>
        <v>0</v>
      </c>
      <c r="L18" s="27">
        <f>0+L19+L23</f>
        <v>0</v>
      </c>
      <c r="M18" s="27">
        <f>0+M19+M23</f>
        <v>0</v>
      </c>
    </row>
    <row r="19" spans="1:16" ht="12.75" customHeight="1" x14ac:dyDescent="0.2">
      <c r="A19" t="s">
        <v>51</v>
      </c>
      <c r="B19" s="10" t="s">
        <v>26</v>
      </c>
      <c r="C19" s="10" t="s">
        <v>237</v>
      </c>
      <c r="D19" t="s">
        <v>54</v>
      </c>
      <c r="E19" s="29" t="s">
        <v>238</v>
      </c>
      <c r="F19" s="30" t="s">
        <v>76</v>
      </c>
      <c r="G19" s="31">
        <v>1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228</v>
      </c>
      <c r="O19">
        <f>(M19*21)/100</f>
        <v>0</v>
      </c>
      <c r="P19" t="s">
        <v>27</v>
      </c>
    </row>
    <row r="20" spans="1:16" ht="12.75" customHeight="1" x14ac:dyDescent="0.2">
      <c r="A20" s="33" t="s">
        <v>58</v>
      </c>
      <c r="E20" s="34" t="s">
        <v>239</v>
      </c>
    </row>
    <row r="21" spans="1:16" ht="12.75" customHeight="1" x14ac:dyDescent="0.2">
      <c r="A21" s="33" t="s">
        <v>59</v>
      </c>
      <c r="E21" s="35" t="s">
        <v>230</v>
      </c>
    </row>
    <row r="22" spans="1:16" ht="25.5" customHeight="1" x14ac:dyDescent="0.2">
      <c r="A22" t="s">
        <v>61</v>
      </c>
      <c r="E22" s="34" t="s">
        <v>240</v>
      </c>
    </row>
    <row r="23" spans="1:16" ht="12.75" customHeight="1" x14ac:dyDescent="0.2">
      <c r="A23" t="s">
        <v>51</v>
      </c>
      <c r="B23" s="10" t="s">
        <v>69</v>
      </c>
      <c r="C23" s="10" t="s">
        <v>241</v>
      </c>
      <c r="D23" t="s">
        <v>54</v>
      </c>
      <c r="E23" s="29" t="s">
        <v>242</v>
      </c>
      <c r="F23" s="30" t="s">
        <v>76</v>
      </c>
      <c r="G23" s="31">
        <v>1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228</v>
      </c>
      <c r="O23">
        <f>(M23*21)/100</f>
        <v>0</v>
      </c>
      <c r="P23" t="s">
        <v>27</v>
      </c>
    </row>
    <row r="24" spans="1:16" ht="12.75" customHeight="1" x14ac:dyDescent="0.2">
      <c r="A24" s="33" t="s">
        <v>58</v>
      </c>
      <c r="E24" s="34" t="s">
        <v>243</v>
      </c>
    </row>
    <row r="25" spans="1:16" ht="12.75" customHeight="1" x14ac:dyDescent="0.2">
      <c r="A25" s="33" t="s">
        <v>59</v>
      </c>
      <c r="E25" s="35" t="s">
        <v>230</v>
      </c>
    </row>
    <row r="26" spans="1:16" ht="25.5" customHeight="1" x14ac:dyDescent="0.2">
      <c r="A26" t="s">
        <v>61</v>
      </c>
      <c r="E26" s="34" t="s">
        <v>244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101</vt:lpstr>
      <vt:lpstr>SO 102</vt:lpstr>
      <vt:lpstr>SO 103</vt:lpstr>
      <vt:lpstr>SO 104</vt:lpstr>
      <vt:lpstr>SO 105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Janko Milan, Ing.</cp:lastModifiedBy>
  <dcterms:modified xsi:type="dcterms:W3CDTF">2020-02-19T10:02:04Z</dcterms:modified>
  <cp:category/>
  <cp:contentStatus/>
</cp:coreProperties>
</file>